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ata" ContentType="application/vnd.openxmlformats-officedocument.model+data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customXml/itemProps8.xml" ContentType="application/vnd.openxmlformats-officedocument.customXmlProperties+xml"/>
  <Override PartName="/customXml/itemProps9.xml" ContentType="application/vnd.openxmlformats-officedocument.customXmlProperties+xml"/>
  <Override PartName="/customXml/itemProps10.xml" ContentType="application/vnd.openxmlformats-officedocument.customXmlProperties+xml"/>
  <Override PartName="/customXml/itemProps11.xml" ContentType="application/vnd.openxmlformats-officedocument.customXmlProperties+xml"/>
  <Override PartName="/customXml/itemProps12.xml" ContentType="application/vnd.openxmlformats-officedocument.customXmlProperties+xml"/>
  <Override PartName="/customXml/itemProps13.xml" ContentType="application/vnd.openxmlformats-officedocument.customXmlProperties+xml"/>
  <Override PartName="/customXml/itemProps14.xml" ContentType="application/vnd.openxmlformats-officedocument.customXmlProperties+xml"/>
  <Override PartName="/customXml/itemProps15.xml" ContentType="application/vnd.openxmlformats-officedocument.customXmlProperties+xml"/>
  <Override PartName="/customXml/itemProps16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C:\Users\Bruger\Documents\Gads Forlag - Trojka\International Markedsføring - 2023 - 7. udgave\Understøttende materiale\Mette - 2\"/>
    </mc:Choice>
  </mc:AlternateContent>
  <xr:revisionPtr revIDLastSave="0" documentId="13_ncr:1_{21A12EF9-A73F-4D5B-AE93-713A3E9D6FD5}" xr6:coauthVersionLast="47" xr6:coauthVersionMax="47" xr10:uidLastSave="{00000000-0000-0000-0000-000000000000}"/>
  <bookViews>
    <workbookView xWindow="-108" yWindow="-108" windowWidth="23256" windowHeight="12456" activeTab="3" xr2:uid="{00000000-000D-0000-FFFF-FFFF00000000}"/>
  </bookViews>
  <sheets>
    <sheet name="Vejl. løsning" sheetId="1" r:id="rId1"/>
    <sheet name="Data" sheetId="2" r:id="rId2"/>
    <sheet name="Kulturforskelle" sheetId="3" r:id="rId3"/>
    <sheet name="Konkurrenter" sheetId="4" r:id="rId4"/>
    <sheet name="Ark5" sheetId="5" r:id="rId5"/>
    <sheet name="Ark6" sheetId="6" r:id="rId6"/>
    <sheet name="Ark7" sheetId="7" r:id="rId7"/>
    <sheet name="Ark8" sheetId="8" r:id="rId8"/>
    <sheet name="Ark9" sheetId="9" r:id="rId9"/>
    <sheet name="Ark10" sheetId="10" r:id="rId10"/>
    <sheet name="Ark11" sheetId="11" r:id="rId11"/>
    <sheet name="Ark12" sheetId="12" r:id="rId12"/>
    <sheet name="Ark13" sheetId="13" r:id="rId13"/>
    <sheet name="Ark14" sheetId="14" r:id="rId14"/>
    <sheet name="Ark15" sheetId="15" r:id="rId15"/>
    <sheet name="Ark16" sheetId="16" r:id="rId16"/>
  </sheets>
  <definedNames>
    <definedName name="_xlcn.WorksheetConnection_Shapingnewtomorrowmakromikroscreening.xlsxTabel11" hidden="1">Tabel1</definedName>
  </definedNames>
  <calcPr calcId="191029"/>
  <extLst>
    <ext xmlns:x15="http://schemas.microsoft.com/office/spreadsheetml/2010/11/main" uri="{FCE2AD5D-F65C-4FA6-A056-5C36A1767C68}">
      <x15:dataModel>
        <x15:modelTables>
          <x15:modelTable id="Tabel1" name="Tabel1" connection="WorksheetConnection_Shaping new tomorrow makro mikro screening.xlsx!Tabel1"/>
        </x15:modelTables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13" i="3" l="1"/>
  <c r="H13" i="3"/>
  <c r="F13" i="3"/>
  <c r="D13" i="3"/>
  <c r="B13" i="3"/>
  <c r="J12" i="3"/>
  <c r="H12" i="3"/>
  <c r="F12" i="3"/>
  <c r="D12" i="3"/>
  <c r="B12" i="3"/>
  <c r="J11" i="3"/>
  <c r="H11" i="3"/>
  <c r="F11" i="3"/>
  <c r="D11" i="3"/>
  <c r="B11" i="3"/>
  <c r="J10" i="3"/>
  <c r="H10" i="3"/>
  <c r="F10" i="3"/>
  <c r="D10" i="3"/>
  <c r="B10" i="3"/>
  <c r="J9" i="3"/>
  <c r="H9" i="3"/>
  <c r="F9" i="3"/>
  <c r="D9" i="3"/>
  <c r="B9" i="3"/>
  <c r="J8" i="3"/>
  <c r="H8" i="3"/>
  <c r="F8" i="3"/>
  <c r="D8" i="3"/>
  <c r="B8" i="3"/>
  <c r="I27" i="1"/>
  <c r="G27" i="1"/>
  <c r="E27" i="1"/>
  <c r="C28" i="1"/>
  <c r="K28" i="1" s="1"/>
  <c r="M15" i="1"/>
  <c r="M16" i="1"/>
  <c r="K15" i="1"/>
  <c r="K16" i="1"/>
  <c r="I15" i="1"/>
  <c r="I16" i="1"/>
  <c r="G15" i="1"/>
  <c r="G16" i="1"/>
  <c r="E15" i="1"/>
  <c r="E16" i="1"/>
  <c r="C17" i="1"/>
  <c r="K26" i="1"/>
  <c r="K27" i="1"/>
  <c r="M26" i="1"/>
  <c r="M27" i="1"/>
  <c r="M25" i="1"/>
  <c r="K25" i="1"/>
  <c r="M24" i="1"/>
  <c r="K24" i="1"/>
  <c r="M14" i="1"/>
  <c r="K14" i="1"/>
  <c r="M13" i="1"/>
  <c r="K13" i="1"/>
  <c r="M12" i="1"/>
  <c r="K12" i="1"/>
  <c r="I25" i="1"/>
  <c r="I26" i="1"/>
  <c r="I24" i="1"/>
  <c r="G14" i="1"/>
  <c r="E14" i="1"/>
  <c r="I13" i="1"/>
  <c r="I14" i="1"/>
  <c r="I12" i="1"/>
  <c r="E25" i="1"/>
  <c r="E26" i="1"/>
  <c r="E24" i="1"/>
  <c r="G24" i="1"/>
  <c r="G25" i="1"/>
  <c r="G26" i="1"/>
  <c r="G12" i="1"/>
  <c r="G13" i="1"/>
  <c r="E12" i="1"/>
  <c r="E13" i="1"/>
  <c r="G28" i="1" l="1"/>
  <c r="M28" i="1"/>
  <c r="H14" i="3"/>
  <c r="J14" i="3"/>
  <c r="D14" i="3"/>
  <c r="F14" i="3"/>
  <c r="B14" i="3"/>
  <c r="I28" i="1"/>
  <c r="E28" i="1"/>
  <c r="I17" i="1"/>
  <c r="E17" i="1"/>
  <c r="G17" i="1"/>
  <c r="K17" i="1"/>
  <c r="M1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Mette Risgaard Olsen</author>
  </authors>
  <commentList>
    <comment ref="A20" authorId="0" shapeId="0" xr:uid="{99C4A93C-47CF-49A0-B283-0C49D6C151A3}">
      <text>
        <r>
          <rPr>
            <b/>
            <sz val="9"/>
            <color indexed="81"/>
            <rFont val="Tahoma"/>
            <family val="2"/>
          </rPr>
          <t>Mette Risgaard Olsen:</t>
        </r>
        <r>
          <rPr>
            <sz val="9"/>
            <color indexed="81"/>
            <rFont val="Tahoma"/>
            <family val="2"/>
          </rPr>
          <t xml:space="preserve">
Rating på baggrund af antal konkurrenter. 5 er lavest konkurrenceintensitet/mest attraktivt for virksomheden</t>
        </r>
      </text>
    </comment>
  </commentList>
</comments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1827E923-FF78-4BB3-9076-AE5B80E62CFC}" keepAlive="1" name="ThisWorkbookDataModel" description="Datamodel" type="5" refreshedVersion="8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xr16:uid="{F7F4A51D-4DCF-49B9-9848-80801750019E}" name="WorksheetConnection_Shaping new tomorrow makro mikro screening.xlsx!Tabel1" type="102" refreshedVersion="8" minRefreshableVersion="5">
    <extLst>
      <ext xmlns:x15="http://schemas.microsoft.com/office/spreadsheetml/2010/11/main" uri="{DE250136-89BD-433C-8126-D09CA5730AF9}">
        <x15:connection id="Tabel1">
          <x15:rangePr sourceName="_xlcn.WorksheetConnection_Shapingnewtomorrowmakromikroscreening.xlsxTabel11"/>
        </x15:connection>
      </ext>
    </extLst>
  </connection>
</connections>
</file>

<file path=xl/sharedStrings.xml><?xml version="1.0" encoding="utf-8"?>
<sst xmlns="http://schemas.openxmlformats.org/spreadsheetml/2006/main" count="290" uniqueCount="141">
  <si>
    <t>Score</t>
  </si>
  <si>
    <t xml:space="preserve"> </t>
  </si>
  <si>
    <t>Sum</t>
  </si>
  <si>
    <t>Rating</t>
  </si>
  <si>
    <t>Vægt</t>
  </si>
  <si>
    <t>5 = bedst; 1 = dårligst</t>
  </si>
  <si>
    <t>Kilde</t>
  </si>
  <si>
    <t>Markedsattraktivitet (Y)</t>
  </si>
  <si>
    <t>Markedsstørrelse i alt (forbrug af high end beklædning og tilbehør mill. Euro)</t>
  </si>
  <si>
    <t>High end forbrug pr. indbygger</t>
  </si>
  <si>
    <t>Markedsføringsomkostninger (Gennemsnitlig CPC 2021), USD</t>
  </si>
  <si>
    <t>Mulighed for at matche nærmeste konkurrenters pris (inkl. fragt)</t>
  </si>
  <si>
    <t>Mulighed for at matche nærmeste konkurrenters leveringsbetingelser</t>
  </si>
  <si>
    <t>Krav til markedstilpasning (5=lave krav, 1=høje krav)</t>
  </si>
  <si>
    <t>High end forbrug pr. indbygger (Euro)</t>
  </si>
  <si>
    <t>Worldbank.org</t>
  </si>
  <si>
    <t>Markedsføringsomkostninger (Gennemsnitlig CPC 2022), USD</t>
  </si>
  <si>
    <t>Statista</t>
  </si>
  <si>
    <t>Kulturforskel jf. Hofstede (0=ingen forskel)</t>
  </si>
  <si>
    <t>Logistics performance index (Efficiency of customs clearance process, 1=low to 5= high)</t>
  </si>
  <si>
    <t>https://www.hofstede-insights.com/country-comparison</t>
  </si>
  <si>
    <t xml:space="preserve">Euromonitor </t>
  </si>
  <si>
    <t>Konkurrenter</t>
  </si>
  <si>
    <t>Søgeord</t>
  </si>
  <si>
    <t>Land</t>
  </si>
  <si>
    <t>Handgjorda läderhandskar</t>
  </si>
  <si>
    <t>handgemaakte lederen handschoenen</t>
  </si>
  <si>
    <t>håndlagde skinnhansker</t>
  </si>
  <si>
    <t>handmade leather gloves</t>
  </si>
  <si>
    <t>handgefertigte Lederhandschuhe</t>
  </si>
  <si>
    <t>+6</t>
  </si>
  <si>
    <t>Fragtpris</t>
  </si>
  <si>
    <t>Leveringstid</t>
  </si>
  <si>
    <t>Gratis retur</t>
  </si>
  <si>
    <t>Gns. salgspris</t>
  </si>
  <si>
    <t>Gratis</t>
  </si>
  <si>
    <t>Nej</t>
  </si>
  <si>
    <t>Betalingsformer</t>
  </si>
  <si>
    <t>Konkurrenceintensitet (5 er lavest)</t>
  </si>
  <si>
    <t>Inden for 2 dage efter bestilling</t>
  </si>
  <si>
    <t>35-139 Euro</t>
  </si>
  <si>
    <t>69-99 Euro</t>
  </si>
  <si>
    <t>Dag-til-dag</t>
  </si>
  <si>
    <t>3,95 Euro</t>
  </si>
  <si>
    <t>Ja</t>
  </si>
  <si>
    <t>Ideal
Bankoverførsel
Bancontact
Paypal</t>
  </si>
  <si>
    <t>Ideal
Bankoverførsel
Bancontact
Klarna
Paypal</t>
  </si>
  <si>
    <t>79-129 Euro</t>
  </si>
  <si>
    <t>1.000-1.300 SEK</t>
  </si>
  <si>
    <t>Inden for 3 dage efter bestilling</t>
  </si>
  <si>
    <t>Konkurrenter* (Konkurrenceintensitet)</t>
  </si>
  <si>
    <t xml:space="preserve">Kreditkort
PayPal
Klarna
Bankoverførsel/SEPA  </t>
  </si>
  <si>
    <t>1-3 dage</t>
  </si>
  <si>
    <t>Gratis  &gt;1.180 SEK</t>
  </si>
  <si>
    <t>30 SEK</t>
  </si>
  <si>
    <t>ShopPay
Paypal
Gpay</t>
  </si>
  <si>
    <t>Gratis &gt; 200 SEK</t>
  </si>
  <si>
    <t>Paypal
GPAy</t>
  </si>
  <si>
    <t>500-1.300 SEK</t>
  </si>
  <si>
    <t>599-2.499 SEK</t>
  </si>
  <si>
    <t>?</t>
  </si>
  <si>
    <t>72-108 GBP</t>
  </si>
  <si>
    <t>1-4 dage efter bestilling</t>
  </si>
  <si>
    <t>Ideal
Bankoverførsel
Credit cards
Klarna
Paypal</t>
  </si>
  <si>
    <t>Bankoverførsel
Credit cards
Paypal</t>
  </si>
  <si>
    <t>67-128 GBP</t>
  </si>
  <si>
    <t>8 GBP</t>
  </si>
  <si>
    <t>5-7 dage</t>
  </si>
  <si>
    <t>Credit car
Paypal
Amazon pay
Afterpay
Klarna</t>
  </si>
  <si>
    <t>Op til 14 dage</t>
  </si>
  <si>
    <t>89-220 Euros</t>
  </si>
  <si>
    <t>100-200 Euro</t>
  </si>
  <si>
    <t>50 Euro</t>
  </si>
  <si>
    <t>Paypal
Credit card</t>
  </si>
  <si>
    <t>25-90 GBP</t>
  </si>
  <si>
    <t>6 GBP</t>
  </si>
  <si>
    <t>Shoppay
Payppal
Gpay</t>
  </si>
  <si>
    <t>3-5 arbejdsdage</t>
  </si>
  <si>
    <t>329-2345 NOK</t>
  </si>
  <si>
    <t>Gratis &gt; 1.000 NOK</t>
  </si>
  <si>
    <t>Ja, hvis anden str. Ellers 89 NOK</t>
  </si>
  <si>
    <t>Credit card
Vipps
Afterpay</t>
  </si>
  <si>
    <t>1-4 arbejdsdage</t>
  </si>
  <si>
    <t>3,9 Euro</t>
  </si>
  <si>
    <t>Klarna
Paypal
Giropay
Sofortbanking
SEPA
Eps
Kreditkort</t>
  </si>
  <si>
    <t>Håndlavede 1:1 - ikke webshop</t>
  </si>
  <si>
    <t>50-259 Euro</t>
  </si>
  <si>
    <t>4,5 Euro (gratis &gt; 90 Euro)</t>
  </si>
  <si>
    <t>49-135 Euro</t>
  </si>
  <si>
    <t>3-4 dage</t>
  </si>
  <si>
    <t>Paypal</t>
  </si>
  <si>
    <t>Kreditkort
Paypal
Bankoverførsel</t>
  </si>
  <si>
    <t>1-5 dage</t>
  </si>
  <si>
    <t>Online konkurrentanalyse</t>
  </si>
  <si>
    <t>Mulighed for at matche nærmeste konkurrenters USP</t>
  </si>
  <si>
    <t xml:space="preserve">Mulighed for at matche nærmeste konkurrenters leveringsbetingelser </t>
  </si>
  <si>
    <t>Stor</t>
  </si>
  <si>
    <t>Mellem</t>
  </si>
  <si>
    <t>Lav</t>
  </si>
  <si>
    <t>Høj</t>
  </si>
  <si>
    <t>Konkurrenter* (konkurrenceintensitet)</t>
  </si>
  <si>
    <t>*Antallet af konkurrenter.</t>
  </si>
  <si>
    <t>Konkurrenceevne (X)</t>
  </si>
  <si>
    <t>Markedsvalg - virksomhed X</t>
  </si>
  <si>
    <t>Dimension jf. Hofstede</t>
  </si>
  <si>
    <t>Magtdistance</t>
  </si>
  <si>
    <t>Individualisme</t>
  </si>
  <si>
    <t>Maskulinitet</t>
  </si>
  <si>
    <t>Usikkerhedsundvigelse</t>
  </si>
  <si>
    <t>Langsigtet orientering</t>
  </si>
  <si>
    <t>Overbærenhed</t>
  </si>
  <si>
    <t>Jo lavere samlet værdi, jo lavere kulturel afstand</t>
  </si>
  <si>
    <t>Land 1</t>
  </si>
  <si>
    <t>Marked 1</t>
  </si>
  <si>
    <t>Marked 2</t>
  </si>
  <si>
    <t>Marked 3</t>
  </si>
  <si>
    <t>Marked 4</t>
  </si>
  <si>
    <t>Marked 5</t>
  </si>
  <si>
    <t>*Antallet af direkte konkurrenter jf. online konkurrentanalyse</t>
  </si>
  <si>
    <t>Antal konkurrener i alt</t>
  </si>
  <si>
    <t>Data til markedsscreening</t>
  </si>
  <si>
    <t>Konkurrent 1</t>
  </si>
  <si>
    <t>Konkurrent 2</t>
  </si>
  <si>
    <t>Konkurrent 3</t>
  </si>
  <si>
    <t>Konkurrent 4</t>
  </si>
  <si>
    <t>Konkurrent 5</t>
  </si>
  <si>
    <t>Konkurrent 6</t>
  </si>
  <si>
    <t>Osv .</t>
  </si>
  <si>
    <t>Konkurrent 7</t>
  </si>
  <si>
    <t>Land 2</t>
  </si>
  <si>
    <t>Land 3</t>
  </si>
  <si>
    <t>Land 4</t>
  </si>
  <si>
    <t>Land 5</t>
  </si>
  <si>
    <r>
      <rPr>
        <b/>
        <sz val="10"/>
        <rFont val="Arial"/>
        <family val="2"/>
      </rPr>
      <t>Vejledning</t>
    </r>
    <r>
      <rPr>
        <sz val="10"/>
        <rFont val="Arial"/>
        <family val="2"/>
      </rPr>
      <t xml:space="preserve">
Internationale konkurrenter identificeres vha. en lokal søgning på de enkelte markeder via http://isearchfrom.com/. Relevante søgeord identificeres og oversættes til det lokale sprog. 
Navne på konkurrenter noteres (både annoncer og organiske). Se evt. vejledning til online konkurrentanalyse her: https://ipaper.ipapercms.dk/ErhvervsakademiAarhus/Forskningsrapportguides/e-for-eksport/ (s. 98 ff.)</t>
    </r>
  </si>
  <si>
    <r>
      <rPr>
        <b/>
        <sz val="10"/>
        <rFont val="Arial"/>
        <family val="2"/>
      </rPr>
      <t>Vejledning (fortsat)</t>
    </r>
    <r>
      <rPr>
        <sz val="10"/>
        <rFont val="Arial"/>
        <family val="2"/>
      </rPr>
      <t xml:space="preserve">
Efterfølgende undersøges konkurrenternes betalings- og leveringsbetingelser, salgs-og fragt priser m.m. ved at besøge de enkelte konkurrenters hjemmesider.</t>
    </r>
  </si>
  <si>
    <t>International markedsføring, 7. udg.</t>
  </si>
  <si>
    <t>Trojka</t>
  </si>
  <si>
    <t>Vejledning</t>
  </si>
  <si>
    <t>Rating foretages ud fra data fra fanerne "data", "kulturforskelle" og "Konkurrenter". Såvel antallet af markeder, screeningskriterier som vægtningen af hvert kriterium, skal fastlægges med udgangspunkt i den aktuelle virksomhedscase. Nedenstående tjener derfor blot til illustration</t>
  </si>
  <si>
    <t>Data for hhv. markedsattrativitet og konkurrenceevne skal fastlægges ud fra hvad der giver mening i den enkelt virksomhedscase. Der vil være forskel fra virksomhed til virksomhed og brancher imellem, og neden-stående data kan derfor ikke anvendes, men tjener udelukkende til illustration. Det må vurderes, hvilke specifikke data, der skal anvendes til screening i hver enkelt case.</t>
  </si>
  <si>
    <t>Kulturforskelle estimeres med udgangspunkt i Hofstedes værktøj: https://www.hofstede-insights.com/fi/product/compare-countries/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</si>
</sst>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0.000%"/>
    <numFmt numFmtId="165" formatCode="0.000"/>
    <numFmt numFmtId="166" formatCode="0.0"/>
    <numFmt numFmtId="167" formatCode="_-* #,##0_-;\-* #,##0_-;_-* &quot;-&quot;??_-;_-@_-"/>
  </numFmts>
  <fonts count="16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sz val="10"/>
      <name val="Arial"/>
    </font>
    <font>
      <sz val="8"/>
      <name val="Arial"/>
      <family val="2"/>
    </font>
    <font>
      <b/>
      <sz val="8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4"/>
      <name val="Arial"/>
      <family val="2"/>
    </font>
    <font>
      <b/>
      <sz val="16"/>
      <color theme="1"/>
      <name val="Verdana"/>
      <family val="2"/>
    </font>
    <font>
      <b/>
      <sz val="20"/>
      <color theme="1"/>
      <name val="Verdana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8" fillId="0" borderId="0" applyFont="0" applyFill="0" applyBorder="0" applyAlignment="0" applyProtection="0"/>
    <xf numFmtId="0" fontId="1" fillId="0" borderId="0"/>
  </cellStyleXfs>
  <cellXfs count="101">
    <xf numFmtId="0" fontId="0" fillId="0" borderId="0" xfId="0"/>
    <xf numFmtId="0" fontId="4" fillId="0" borderId="0" xfId="0" applyFont="1"/>
    <xf numFmtId="0" fontId="2" fillId="0" borderId="1" xfId="0" applyFont="1" applyBorder="1"/>
    <xf numFmtId="0" fontId="0" fillId="0" borderId="1" xfId="0" applyBorder="1"/>
    <xf numFmtId="0" fontId="5" fillId="0" borderId="0" xfId="0" applyFont="1"/>
    <xf numFmtId="0" fontId="6" fillId="0" borderId="0" xfId="0" applyFont="1"/>
    <xf numFmtId="0" fontId="7" fillId="0" borderId="0" xfId="0" applyFont="1"/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wrapText="1"/>
    </xf>
    <xf numFmtId="0" fontId="0" fillId="0" borderId="0" xfId="0" quotePrefix="1" applyAlignment="1">
      <alignment horizontal="center"/>
    </xf>
    <xf numFmtId="2" fontId="0" fillId="0" borderId="0" xfId="0" applyNumberFormat="1" applyAlignment="1">
      <alignment horizontal="center"/>
    </xf>
    <xf numFmtId="0" fontId="2" fillId="2" borderId="0" xfId="0" applyFont="1" applyFill="1" applyAlignment="1">
      <alignment wrapText="1"/>
    </xf>
    <xf numFmtId="0" fontId="0" fillId="2" borderId="0" xfId="0" applyFill="1" applyAlignment="1">
      <alignment wrapText="1"/>
    </xf>
    <xf numFmtId="164" fontId="0" fillId="0" borderId="0" xfId="0" applyNumberFormat="1"/>
    <xf numFmtId="165" fontId="0" fillId="0" borderId="0" xfId="0" applyNumberFormat="1"/>
    <xf numFmtId="0" fontId="2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166" fontId="3" fillId="0" borderId="1" xfId="0" applyNumberFormat="1" applyFont="1" applyBorder="1" applyAlignment="1">
      <alignment horizontal="center"/>
    </xf>
    <xf numFmtId="0" fontId="0" fillId="2" borderId="0" xfId="0" applyFill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3" fillId="0" borderId="0" xfId="0" applyFont="1"/>
    <xf numFmtId="167" fontId="0" fillId="2" borderId="1" xfId="1" applyNumberFormat="1" applyFont="1" applyFill="1" applyBorder="1" applyAlignment="1">
      <alignment vertical="center" wrapText="1"/>
    </xf>
    <xf numFmtId="167" fontId="0" fillId="2" borderId="1" xfId="1" applyNumberFormat="1" applyFont="1" applyFill="1" applyBorder="1" applyAlignment="1">
      <alignment horizontal="left" vertical="center" wrapText="1"/>
    </xf>
    <xf numFmtId="0" fontId="3" fillId="0" borderId="0" xfId="0" quotePrefix="1" applyFont="1" applyAlignment="1">
      <alignment horizontal="left"/>
    </xf>
    <xf numFmtId="0" fontId="3" fillId="0" borderId="1" xfId="0" applyFont="1" applyBorder="1"/>
    <xf numFmtId="0" fontId="0" fillId="2" borderId="0" xfId="0" applyFill="1" applyAlignment="1">
      <alignment horizontal="left" wrapText="1"/>
    </xf>
    <xf numFmtId="0" fontId="0" fillId="0" borderId="0" xfId="0" applyAlignment="1">
      <alignment horizontal="center" wrapText="1"/>
    </xf>
    <xf numFmtId="166" fontId="0" fillId="0" borderId="0" xfId="0" applyNumberFormat="1" applyAlignment="1">
      <alignment horizontal="center" wrapText="1"/>
    </xf>
    <xf numFmtId="0" fontId="9" fillId="0" borderId="1" xfId="0" applyFont="1" applyBorder="1" applyAlignment="1">
      <alignment horizontal="left"/>
    </xf>
    <xf numFmtId="167" fontId="0" fillId="0" borderId="0" xfId="0" applyNumberFormat="1"/>
    <xf numFmtId="167" fontId="0" fillId="0" borderId="1" xfId="0" applyNumberFormat="1" applyBorder="1" applyAlignment="1">
      <alignment horizontal="center" wrapText="1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7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2" fillId="0" borderId="0" xfId="0" applyFont="1"/>
    <xf numFmtId="0" fontId="10" fillId="0" borderId="1" xfId="0" applyFont="1" applyBorder="1"/>
    <xf numFmtId="0" fontId="10" fillId="7" borderId="1" xfId="0" applyFont="1" applyFill="1" applyBorder="1"/>
    <xf numFmtId="0" fontId="10" fillId="3" borderId="1" xfId="0" applyFont="1" applyFill="1" applyBorder="1"/>
    <xf numFmtId="0" fontId="10" fillId="6" borderId="1" xfId="0" applyFont="1" applyFill="1" applyBorder="1"/>
    <xf numFmtId="0" fontId="10" fillId="4" borderId="1" xfId="0" applyFont="1" applyFill="1" applyBorder="1"/>
    <xf numFmtId="0" fontId="10" fillId="5" borderId="1" xfId="0" applyFont="1" applyFill="1" applyBorder="1"/>
    <xf numFmtId="0" fontId="9" fillId="0" borderId="1" xfId="0" applyFont="1" applyBorder="1"/>
    <xf numFmtId="0" fontId="10" fillId="0" borderId="1" xfId="0" applyFont="1" applyBorder="1" applyAlignment="1">
      <alignment horizontal="center"/>
    </xf>
    <xf numFmtId="0" fontId="10" fillId="7" borderId="1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10" fillId="6" borderId="1" xfId="0" applyFont="1" applyFill="1" applyBorder="1" applyAlignment="1">
      <alignment horizontal="center"/>
    </xf>
    <xf numFmtId="0" fontId="10" fillId="4" borderId="1" xfId="0" applyFont="1" applyFill="1" applyBorder="1" applyAlignment="1">
      <alignment horizontal="center"/>
    </xf>
    <xf numFmtId="0" fontId="10" fillId="5" borderId="1" xfId="0" applyFont="1" applyFill="1" applyBorder="1" applyAlignment="1">
      <alignment horizontal="center"/>
    </xf>
    <xf numFmtId="0" fontId="9" fillId="0" borderId="0" xfId="0" quotePrefix="1" applyFont="1"/>
    <xf numFmtId="0" fontId="9" fillId="0" borderId="0" xfId="0" applyFont="1"/>
    <xf numFmtId="0" fontId="3" fillId="0" borderId="5" xfId="0" applyFont="1" applyBorder="1"/>
    <xf numFmtId="0" fontId="0" fillId="0" borderId="5" xfId="0" applyBorder="1"/>
    <xf numFmtId="0" fontId="2" fillId="7" borderId="7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6" borderId="8" xfId="0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2" fillId="5" borderId="8" xfId="0" applyFont="1" applyFill="1" applyBorder="1" applyAlignment="1">
      <alignment horizontal="center"/>
    </xf>
    <xf numFmtId="0" fontId="0" fillId="0" borderId="4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3" fillId="0" borderId="4" xfId="0" applyFont="1" applyBorder="1"/>
    <xf numFmtId="0" fontId="3" fillId="0" borderId="12" xfId="0" applyFont="1" applyBorder="1" applyAlignment="1">
      <alignment wrapText="1"/>
    </xf>
    <xf numFmtId="0" fontId="0" fillId="0" borderId="12" xfId="0" applyBorder="1" applyAlignment="1">
      <alignment wrapText="1"/>
    </xf>
    <xf numFmtId="0" fontId="0" fillId="0" borderId="15" xfId="0" applyBorder="1" applyAlignment="1">
      <alignment wrapText="1"/>
    </xf>
    <xf numFmtId="9" fontId="3" fillId="0" borderId="1" xfId="0" applyNumberFormat="1" applyFont="1" applyBorder="1" applyAlignment="1">
      <alignment horizontal="center" wrapText="1"/>
    </xf>
    <xf numFmtId="0" fontId="13" fillId="0" borderId="0" xfId="0" applyFont="1"/>
    <xf numFmtId="0" fontId="0" fillId="0" borderId="0" xfId="0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9" fillId="2" borderId="0" xfId="0" applyFont="1" applyFill="1" applyAlignment="1">
      <alignment horizontal="left" vertical="center" wrapText="1"/>
    </xf>
    <xf numFmtId="0" fontId="14" fillId="0" borderId="0" xfId="2" applyFont="1"/>
    <xf numFmtId="0" fontId="15" fillId="0" borderId="0" xfId="2" applyFont="1"/>
    <xf numFmtId="0" fontId="4" fillId="8" borderId="16" xfId="0" applyFont="1" applyFill="1" applyBorder="1"/>
    <xf numFmtId="0" fontId="0" fillId="8" borderId="17" xfId="0" applyFill="1" applyBorder="1"/>
    <xf numFmtId="0" fontId="0" fillId="8" borderId="18" xfId="0" applyFill="1" applyBorder="1"/>
    <xf numFmtId="0" fontId="5" fillId="8" borderId="19" xfId="0" applyFont="1" applyFill="1" applyBorder="1" applyAlignment="1">
      <alignment horizontal="left" vertical="top" wrapText="1"/>
    </xf>
    <xf numFmtId="0" fontId="5" fillId="8" borderId="20" xfId="0" applyFont="1" applyFill="1" applyBorder="1" applyAlignment="1">
      <alignment horizontal="left" vertical="top" wrapText="1"/>
    </xf>
    <xf numFmtId="0" fontId="5" fillId="8" borderId="21" xfId="0" applyFont="1" applyFill="1" applyBorder="1" applyAlignment="1">
      <alignment horizontal="left" vertical="top" wrapText="1"/>
    </xf>
    <xf numFmtId="0" fontId="2" fillId="8" borderId="16" xfId="0" applyFont="1" applyFill="1" applyBorder="1"/>
    <xf numFmtId="0" fontId="6" fillId="8" borderId="17" xfId="0" applyFont="1" applyFill="1" applyBorder="1"/>
    <xf numFmtId="0" fontId="3" fillId="8" borderId="19" xfId="0" applyFont="1" applyFill="1" applyBorder="1" applyAlignment="1">
      <alignment horizontal="left" vertical="top" wrapText="1"/>
    </xf>
    <xf numFmtId="0" fontId="3" fillId="8" borderId="20" xfId="0" applyFont="1" applyFill="1" applyBorder="1" applyAlignment="1">
      <alignment horizontal="left" vertical="top" wrapText="1"/>
    </xf>
    <xf numFmtId="0" fontId="3" fillId="8" borderId="21" xfId="0" applyFont="1" applyFill="1" applyBorder="1" applyAlignment="1">
      <alignment horizontal="left" vertical="top" wrapText="1"/>
    </xf>
    <xf numFmtId="0" fontId="0" fillId="8" borderId="0" xfId="0" applyFill="1" applyAlignment="1">
      <alignment horizontal="center"/>
    </xf>
    <xf numFmtId="0" fontId="0" fillId="8" borderId="17" xfId="0" applyFill="1" applyBorder="1" applyAlignment="1">
      <alignment horizontal="center"/>
    </xf>
    <xf numFmtId="0" fontId="0" fillId="8" borderId="18" xfId="0" applyFill="1" applyBorder="1" applyAlignment="1">
      <alignment horizontal="center"/>
    </xf>
    <xf numFmtId="0" fontId="3" fillId="8" borderId="0" xfId="0" applyFont="1" applyFill="1"/>
    <xf numFmtId="0" fontId="3" fillId="8" borderId="22" xfId="0" applyFont="1" applyFill="1" applyBorder="1" applyAlignment="1">
      <alignment horizontal="left" vertical="top" wrapText="1"/>
    </xf>
    <xf numFmtId="0" fontId="3" fillId="8" borderId="23" xfId="0" applyFont="1" applyFill="1" applyBorder="1" applyAlignment="1">
      <alignment horizontal="left" vertical="top" wrapText="1"/>
    </xf>
    <xf numFmtId="0" fontId="3" fillId="8" borderId="24" xfId="0" applyFont="1" applyFill="1" applyBorder="1" applyAlignment="1">
      <alignment horizontal="left" vertical="top" wrapText="1"/>
    </xf>
    <xf numFmtId="0" fontId="0" fillId="8" borderId="6" xfId="0" applyFill="1" applyBorder="1"/>
    <xf numFmtId="0" fontId="2" fillId="8" borderId="9" xfId="0" applyFont="1" applyFill="1" applyBorder="1"/>
    <xf numFmtId="0" fontId="2" fillId="8" borderId="10" xfId="0" applyFont="1" applyFill="1" applyBorder="1"/>
    <xf numFmtId="0" fontId="2" fillId="8" borderId="11" xfId="0" applyFont="1" applyFill="1" applyBorder="1"/>
  </cellXfs>
  <cellStyles count="3">
    <cellStyle name="Komma" xfId="1" builtinId="3"/>
    <cellStyle name="Normal" xfId="0" builtinId="0"/>
    <cellStyle name="Normal 2" xfId="2" xr:uid="{4927BA11-A44F-46A3-A1F1-92EA6D7C7E26}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onnections" Target="connections.xml"/><Relationship Id="rId26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21" Type="http://schemas.openxmlformats.org/officeDocument/2006/relationships/powerPivotData" Target="model/item.data"/><Relationship Id="rId34" Type="http://schemas.openxmlformats.org/officeDocument/2006/relationships/customXml" Target="../customXml/item1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5" Type="http://schemas.openxmlformats.org/officeDocument/2006/relationships/customXml" Target="../customXml/item3.xml"/><Relationship Id="rId33" Type="http://schemas.openxmlformats.org/officeDocument/2006/relationships/customXml" Target="../customXml/item11.xml"/><Relationship Id="rId38" Type="http://schemas.openxmlformats.org/officeDocument/2006/relationships/customXml" Target="../customXml/item1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29" Type="http://schemas.openxmlformats.org/officeDocument/2006/relationships/customXml" Target="../customXml/item7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2.xml"/><Relationship Id="rId32" Type="http://schemas.openxmlformats.org/officeDocument/2006/relationships/customXml" Target="../customXml/item10.xml"/><Relationship Id="rId37" Type="http://schemas.openxmlformats.org/officeDocument/2006/relationships/customXml" Target="../customXml/item1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1.xml"/><Relationship Id="rId28" Type="http://schemas.openxmlformats.org/officeDocument/2006/relationships/customXml" Target="../customXml/item6.xml"/><Relationship Id="rId36" Type="http://schemas.openxmlformats.org/officeDocument/2006/relationships/customXml" Target="../customXml/item14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31" Type="http://schemas.openxmlformats.org/officeDocument/2006/relationships/customXml" Target="../customXml/item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Relationship Id="rId27" Type="http://schemas.openxmlformats.org/officeDocument/2006/relationships/customXml" Target="../customXml/item5.xml"/><Relationship Id="rId30" Type="http://schemas.openxmlformats.org/officeDocument/2006/relationships/customXml" Target="../customXml/item8.xml"/><Relationship Id="rId35" Type="http://schemas.openxmlformats.org/officeDocument/2006/relationships/customXml" Target="../customXml/item1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526432267945942"/>
          <c:y val="2.8372619690481275E-2"/>
          <c:w val="0.68910508133784043"/>
          <c:h val="0.89904494593678186"/>
        </c:manualLayout>
      </c:layout>
      <c:bubbleChart>
        <c:varyColors val="0"/>
        <c:ser>
          <c:idx val="1"/>
          <c:order val="0"/>
          <c:tx>
            <c:strRef>
              <c:f>'Vejl. løsning'!$F$9</c:f>
              <c:strCache>
                <c:ptCount val="1"/>
                <c:pt idx="0">
                  <c:v>Marked 2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xVal>
            <c:numRef>
              <c:f>'Vejl. løsning'!$G$28</c:f>
              <c:numCache>
                <c:formatCode>General</c:formatCode>
                <c:ptCount val="1"/>
                <c:pt idx="0">
                  <c:v>4.6999999999999993</c:v>
                </c:pt>
              </c:numCache>
            </c:numRef>
          </c:xVal>
          <c:yVal>
            <c:numRef>
              <c:f>'Vejl. løsning'!$G$17</c:f>
              <c:numCache>
                <c:formatCode>General</c:formatCode>
                <c:ptCount val="1"/>
                <c:pt idx="0">
                  <c:v>3.7</c:v>
                </c:pt>
              </c:numCache>
            </c:numRef>
          </c:yVal>
          <c:bubbleSize>
            <c:numRef>
              <c:f>Data!$D$11</c:f>
              <c:numCache>
                <c:formatCode>General</c:formatCode>
                <c:ptCount val="1"/>
                <c:pt idx="0">
                  <c:v>30.07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1-935A-0943-9808-0D76DC700298}"/>
            </c:ext>
          </c:extLst>
        </c:ser>
        <c:ser>
          <c:idx val="2"/>
          <c:order val="1"/>
          <c:tx>
            <c:strRef>
              <c:f>'Vejl. løsning'!$H$9</c:f>
              <c:strCache>
                <c:ptCount val="1"/>
                <c:pt idx="0">
                  <c:v>Marked 3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xVal>
            <c:numRef>
              <c:f>'Vejl. løsning'!$I$28</c:f>
              <c:numCache>
                <c:formatCode>General</c:formatCode>
                <c:ptCount val="1"/>
                <c:pt idx="0">
                  <c:v>1.5</c:v>
                </c:pt>
              </c:numCache>
            </c:numRef>
          </c:xVal>
          <c:yVal>
            <c:numRef>
              <c:f>'Vejl. løsning'!$I$17</c:f>
              <c:numCache>
                <c:formatCode>General</c:formatCode>
                <c:ptCount val="1"/>
                <c:pt idx="0">
                  <c:v>2.8499999999999996</c:v>
                </c:pt>
              </c:numCache>
            </c:numRef>
          </c:yVal>
          <c:bubbleSize>
            <c:numRef>
              <c:f>Data!$E$11</c:f>
              <c:numCache>
                <c:formatCode>General</c:formatCode>
                <c:ptCount val="1"/>
                <c:pt idx="0">
                  <c:v>360.57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4-65FF-4A35-8B55-2401997F4125}"/>
            </c:ext>
          </c:extLst>
        </c:ser>
        <c:ser>
          <c:idx val="3"/>
          <c:order val="2"/>
          <c:tx>
            <c:strRef>
              <c:f>'Vejl. løsning'!$J$9</c:f>
              <c:strCache>
                <c:ptCount val="1"/>
                <c:pt idx="0">
                  <c:v>Marked 4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xVal>
            <c:numRef>
              <c:f>'Vejl. løsning'!$K$28</c:f>
              <c:numCache>
                <c:formatCode>General</c:formatCode>
                <c:ptCount val="1"/>
                <c:pt idx="0">
                  <c:v>4</c:v>
                </c:pt>
              </c:numCache>
            </c:numRef>
          </c:xVal>
          <c:yVal>
            <c:numRef>
              <c:f>'Vejl. løsning'!$K$17</c:f>
              <c:numCache>
                <c:formatCode>General</c:formatCode>
                <c:ptCount val="1"/>
                <c:pt idx="0">
                  <c:v>3.9000000000000004</c:v>
                </c:pt>
              </c:numCache>
            </c:numRef>
          </c:yVal>
          <c:bubbleSize>
            <c:numRef>
              <c:f>Data!$F$11</c:f>
              <c:numCache>
                <c:formatCode>General</c:formatCode>
                <c:ptCount val="1"/>
                <c:pt idx="0">
                  <c:v>28.93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0-645E-4555-893F-A109DF921953}"/>
            </c:ext>
          </c:extLst>
        </c:ser>
        <c:ser>
          <c:idx val="4"/>
          <c:order val="3"/>
          <c:tx>
            <c:strRef>
              <c:f>'Vejl. løsning'!$L$21</c:f>
              <c:strCache>
                <c:ptCount val="1"/>
                <c:pt idx="0">
                  <c:v>Marked 5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xVal>
            <c:numRef>
              <c:f>'Vejl. løsning'!$M$28</c:f>
              <c:numCache>
                <c:formatCode>General</c:formatCode>
                <c:ptCount val="1"/>
                <c:pt idx="0">
                  <c:v>1.3000000000000003</c:v>
                </c:pt>
              </c:numCache>
            </c:numRef>
          </c:xVal>
          <c:yVal>
            <c:numRef>
              <c:f>'Vejl. løsning'!$M$17</c:f>
              <c:numCache>
                <c:formatCode>General</c:formatCode>
                <c:ptCount val="1"/>
                <c:pt idx="0">
                  <c:v>3.75</c:v>
                </c:pt>
              </c:numCache>
            </c:numRef>
          </c:yVal>
          <c:bubbleSize>
            <c:numRef>
              <c:f>Data!$G$11</c:f>
              <c:numCache>
                <c:formatCode>General</c:formatCode>
                <c:ptCount val="1"/>
                <c:pt idx="0">
                  <c:v>401.15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1-645E-4555-893F-A109DF921953}"/>
            </c:ext>
          </c:extLst>
        </c:ser>
        <c:ser>
          <c:idx val="0"/>
          <c:order val="4"/>
          <c:tx>
            <c:strRef>
              <c:f>'Vejl. løsning'!$D$21</c:f>
              <c:strCache>
                <c:ptCount val="1"/>
                <c:pt idx="0">
                  <c:v>Marked 1</c:v>
                </c:pt>
              </c:strCache>
            </c:strRef>
          </c:tx>
          <c:spPr>
            <a:solidFill>
              <a:schemeClr val="accent1"/>
            </a:solidFill>
            <a:ln w="25400">
              <a:noFill/>
            </a:ln>
            <a:effectLst/>
          </c:spPr>
          <c:invertIfNegative val="0"/>
          <c:xVal>
            <c:numRef>
              <c:f>'Vejl. løsning'!$E$28</c:f>
              <c:numCache>
                <c:formatCode>General</c:formatCode>
                <c:ptCount val="1"/>
                <c:pt idx="0">
                  <c:v>3.7</c:v>
                </c:pt>
              </c:numCache>
            </c:numRef>
          </c:xVal>
          <c:yVal>
            <c:numRef>
              <c:f>'Vejl. løsning'!$E$17</c:f>
              <c:numCache>
                <c:formatCode>General</c:formatCode>
                <c:ptCount val="1"/>
                <c:pt idx="0">
                  <c:v>4.1500000000000004</c:v>
                </c:pt>
              </c:numCache>
            </c:numRef>
          </c:yVal>
          <c:bubbleSize>
            <c:numRef>
              <c:f>Data!$C$11</c:f>
              <c:numCache>
                <c:formatCode>General</c:formatCode>
                <c:ptCount val="1"/>
                <c:pt idx="0">
                  <c:v>95.24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2-645E-4555-893F-A109DF9219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bubbleScale val="100"/>
        <c:showNegBubbles val="0"/>
        <c:axId val="-1143103152"/>
        <c:axId val="1624773904"/>
      </c:bubbleChart>
      <c:valAx>
        <c:axId val="-1143103152"/>
        <c:scaling>
          <c:orientation val="maxMin"/>
          <c:max val="5"/>
          <c:min val="1"/>
        </c:scaling>
        <c:delete val="0"/>
        <c:axPos val="b"/>
        <c:majorGridlines>
          <c:spPr>
            <a:ln w="3175" cap="flat" cmpd="sng" algn="ctr">
              <a:solidFill>
                <a:srgbClr val="808080"/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da-DK"/>
                  <a:t>Konkurrencemæssig</a:t>
                </a:r>
                <a:r>
                  <a:rPr lang="da-DK" baseline="0"/>
                  <a:t> styrke</a:t>
                </a:r>
                <a:endParaRPr lang="da-DK"/>
              </a:p>
            </c:rich>
          </c:tx>
          <c:overlay val="0"/>
          <c:spPr>
            <a:noFill/>
            <a:ln w="25400"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da-DK"/>
            </a:p>
          </c:txPr>
        </c:title>
        <c:numFmt formatCode="#,##0.0" sourceLinked="0"/>
        <c:majorTickMark val="out"/>
        <c:minorTickMark val="none"/>
        <c:tickLblPos val="nextTo"/>
        <c:spPr>
          <a:noFill/>
          <a:ln w="3175" cap="flat" cmpd="sng" algn="ctr">
            <a:solidFill>
              <a:srgbClr val="80808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da-DK"/>
          </a:p>
        </c:txPr>
        <c:crossAx val="1624773904"/>
        <c:crossesAt val="1"/>
        <c:crossBetween val="midCat"/>
        <c:majorUnit val="1.33"/>
      </c:valAx>
      <c:valAx>
        <c:axId val="1624773904"/>
        <c:scaling>
          <c:orientation val="minMax"/>
          <c:max val="5"/>
          <c:min val="1"/>
        </c:scaling>
        <c:delete val="0"/>
        <c:axPos val="l"/>
        <c:majorGridlines>
          <c:spPr>
            <a:ln w="3175" cap="flat" cmpd="sng" algn="ctr">
              <a:solidFill>
                <a:srgbClr val="808080"/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da-DK"/>
                  <a:t>Markedsattraktivitet</a:t>
                </a:r>
              </a:p>
            </c:rich>
          </c:tx>
          <c:overlay val="0"/>
          <c:spPr>
            <a:noFill/>
            <a:ln w="25400"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da-DK"/>
            </a:p>
          </c:txPr>
        </c:title>
        <c:numFmt formatCode="#,##0.0" sourceLinked="0"/>
        <c:majorTickMark val="out"/>
        <c:minorTickMark val="none"/>
        <c:tickLblPos val="nextTo"/>
        <c:spPr>
          <a:noFill/>
          <a:ln w="3175" cap="flat" cmpd="sng" algn="ctr">
            <a:solidFill>
              <a:srgbClr val="80808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da-DK"/>
          </a:p>
        </c:txPr>
        <c:crossAx val="-1143103152"/>
        <c:crosses val="max"/>
        <c:crossBetween val="midCat"/>
        <c:majorUnit val="1.33"/>
      </c:valAx>
      <c:spPr>
        <a:solidFill>
          <a:srgbClr val="FFFFFF"/>
        </a:solidFill>
        <a:ln w="25400">
          <a:noFill/>
        </a:ln>
        <a:effectLst/>
      </c:spPr>
    </c:plotArea>
    <c:legend>
      <c:legendPos val="r"/>
      <c:layout>
        <c:manualLayout>
          <c:xMode val="edge"/>
          <c:yMode val="edge"/>
          <c:x val="0.84901010278743105"/>
          <c:y val="0.28222989544339699"/>
          <c:w val="8.4125716416718802E-2"/>
          <c:h val="0.19222511665187644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da-DK"/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808080"/>
      </a:solidFill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266700</xdr:colOff>
      <xdr:row>38</xdr:row>
      <xdr:rowOff>106680</xdr:rowOff>
    </xdr:from>
    <xdr:to>
      <xdr:col>12</xdr:col>
      <xdr:colOff>160020</xdr:colOff>
      <xdr:row>70</xdr:row>
      <xdr:rowOff>137160</xdr:rowOff>
    </xdr:to>
    <xdr:graphicFrame macro="">
      <xdr:nvGraphicFramePr>
        <xdr:cNvPr id="1131" name="Diagram 3">
          <a:extLst>
            <a:ext uri="{FF2B5EF4-FFF2-40B4-BE49-F238E27FC236}">
              <a16:creationId xmlns:a16="http://schemas.microsoft.com/office/drawing/2014/main" id="{00000000-0008-0000-0000-00006B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M74"/>
  <sheetViews>
    <sheetView showGridLines="0" topLeftCell="A2" zoomScale="90" zoomScaleNormal="90" zoomScalePageLayoutView="125" workbookViewId="0">
      <selection activeCell="L2" sqref="L2"/>
    </sheetView>
  </sheetViews>
  <sheetFormatPr defaultColWidth="12.77734375" defaultRowHeight="13.2" x14ac:dyDescent="0.25"/>
  <cols>
    <col min="2" max="2" width="61.44140625" bestFit="1" customWidth="1"/>
    <col min="3" max="3" width="5" bestFit="1" customWidth="1"/>
    <col min="4" max="4" width="8" bestFit="1" customWidth="1"/>
    <col min="5" max="5" width="5.5546875" bestFit="1" customWidth="1"/>
    <col min="6" max="6" width="8.21875" bestFit="1" customWidth="1"/>
    <col min="7" max="7" width="5.21875" bestFit="1" customWidth="1"/>
    <col min="8" max="8" width="8.21875" bestFit="1" customWidth="1"/>
    <col min="9" max="9" width="5.21875" bestFit="1" customWidth="1"/>
    <col min="10" max="10" width="8.21875" bestFit="1" customWidth="1"/>
    <col min="11" max="11" width="5.21875" bestFit="1" customWidth="1"/>
    <col min="12" max="12" width="8.21875" bestFit="1" customWidth="1"/>
    <col min="13" max="13" width="5.21875" bestFit="1" customWidth="1"/>
  </cols>
  <sheetData>
    <row r="2" spans="2:13" ht="24.6" x14ac:dyDescent="0.4">
      <c r="B2" s="77" t="s">
        <v>135</v>
      </c>
      <c r="L2" s="78" t="s">
        <v>136</v>
      </c>
    </row>
    <row r="4" spans="2:13" ht="21" x14ac:dyDescent="0.4">
      <c r="B4" s="6" t="s">
        <v>103</v>
      </c>
    </row>
    <row r="5" spans="2:13" ht="21" x14ac:dyDescent="0.4">
      <c r="B5" s="6"/>
    </row>
    <row r="6" spans="2:13" ht="15.6" x14ac:dyDescent="0.3">
      <c r="B6" s="79" t="s">
        <v>137</v>
      </c>
      <c r="C6" s="80"/>
      <c r="D6" s="80"/>
      <c r="E6" s="80"/>
      <c r="F6" s="80"/>
      <c r="G6" s="80"/>
      <c r="H6" s="80"/>
      <c r="I6" s="80"/>
      <c r="J6" s="80"/>
      <c r="K6" s="80"/>
      <c r="L6" s="80"/>
      <c r="M6" s="81"/>
    </row>
    <row r="7" spans="2:13" ht="49.8" customHeight="1" x14ac:dyDescent="0.25">
      <c r="B7" s="82" t="s">
        <v>138</v>
      </c>
      <c r="C7" s="83"/>
      <c r="D7" s="83"/>
      <c r="E7" s="83"/>
      <c r="F7" s="83"/>
      <c r="G7" s="83"/>
      <c r="H7" s="83"/>
      <c r="I7" s="83"/>
      <c r="J7" s="83"/>
      <c r="K7" s="83"/>
      <c r="L7" s="83"/>
      <c r="M7" s="84"/>
    </row>
    <row r="8" spans="2:13" ht="15.6" x14ac:dyDescent="0.3">
      <c r="B8" s="1"/>
    </row>
    <row r="9" spans="2:13" x14ac:dyDescent="0.25">
      <c r="B9" s="74" t="s">
        <v>7</v>
      </c>
      <c r="C9" s="41"/>
      <c r="D9" s="42" t="s">
        <v>113</v>
      </c>
      <c r="E9" s="41" t="s">
        <v>0</v>
      </c>
      <c r="F9" s="43" t="s">
        <v>114</v>
      </c>
      <c r="G9" s="41"/>
      <c r="H9" s="44" t="s">
        <v>115</v>
      </c>
      <c r="I9" s="41"/>
      <c r="J9" s="45" t="s">
        <v>116</v>
      </c>
      <c r="K9" s="41"/>
      <c r="L9" s="46" t="s">
        <v>117</v>
      </c>
      <c r="M9" s="41"/>
    </row>
    <row r="10" spans="2:13" x14ac:dyDescent="0.25">
      <c r="B10" s="75"/>
      <c r="C10" s="41" t="s">
        <v>4</v>
      </c>
      <c r="D10" s="47" t="s">
        <v>3</v>
      </c>
      <c r="E10" s="47" t="s">
        <v>0</v>
      </c>
      <c r="F10" s="47" t="s">
        <v>3</v>
      </c>
      <c r="G10" s="47" t="s">
        <v>0</v>
      </c>
      <c r="H10" s="47" t="s">
        <v>3</v>
      </c>
      <c r="I10" s="47" t="s">
        <v>0</v>
      </c>
      <c r="J10" s="47" t="s">
        <v>3</v>
      </c>
      <c r="K10" s="47" t="s">
        <v>0</v>
      </c>
      <c r="L10" s="47" t="s">
        <v>3</v>
      </c>
      <c r="M10" s="47" t="s">
        <v>0</v>
      </c>
    </row>
    <row r="11" spans="2:13" x14ac:dyDescent="0.25">
      <c r="B11" s="3"/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</row>
    <row r="12" spans="2:13" x14ac:dyDescent="0.25">
      <c r="B12" s="29" t="s">
        <v>8</v>
      </c>
      <c r="C12" s="39">
        <v>0.1</v>
      </c>
      <c r="D12" s="39">
        <v>3</v>
      </c>
      <c r="E12" s="39">
        <f>+D12*$C12</f>
        <v>0.30000000000000004</v>
      </c>
      <c r="F12" s="39">
        <v>2</v>
      </c>
      <c r="G12" s="39">
        <f>+F12*$C12</f>
        <v>0.2</v>
      </c>
      <c r="H12" s="39">
        <v>4</v>
      </c>
      <c r="I12" s="39">
        <f>+H12*$C12</f>
        <v>0.4</v>
      </c>
      <c r="J12" s="39">
        <v>2</v>
      </c>
      <c r="K12" s="39">
        <f>+J12*$C12</f>
        <v>0.2</v>
      </c>
      <c r="L12" s="39">
        <v>5</v>
      </c>
      <c r="M12" s="39">
        <f>+L12*$C12</f>
        <v>0.5</v>
      </c>
    </row>
    <row r="13" spans="2:13" x14ac:dyDescent="0.25">
      <c r="B13" s="29" t="s">
        <v>9</v>
      </c>
      <c r="C13" s="39">
        <v>0.25</v>
      </c>
      <c r="D13" s="39">
        <v>5</v>
      </c>
      <c r="E13" s="39">
        <f>+D13*$C13</f>
        <v>1.25</v>
      </c>
      <c r="F13" s="39">
        <v>2</v>
      </c>
      <c r="G13" s="39">
        <f>+F13*$C13</f>
        <v>0.5</v>
      </c>
      <c r="H13" s="39">
        <v>5</v>
      </c>
      <c r="I13" s="39">
        <f>+H13*$C13</f>
        <v>1.25</v>
      </c>
      <c r="J13" s="39">
        <v>5</v>
      </c>
      <c r="K13" s="39">
        <f>+J13*$C13</f>
        <v>1.25</v>
      </c>
      <c r="L13" s="39">
        <v>4</v>
      </c>
      <c r="M13" s="39">
        <f>+L13*$C13</f>
        <v>1</v>
      </c>
    </row>
    <row r="14" spans="2:13" x14ac:dyDescent="0.25">
      <c r="B14" s="29" t="s">
        <v>10</v>
      </c>
      <c r="C14" s="39">
        <v>0.25</v>
      </c>
      <c r="D14" s="39">
        <v>5</v>
      </c>
      <c r="E14" s="39">
        <f>+D14*$C14</f>
        <v>1.25</v>
      </c>
      <c r="F14" s="39">
        <v>4</v>
      </c>
      <c r="G14" s="39">
        <f>+F14*$C14</f>
        <v>1</v>
      </c>
      <c r="H14" s="39">
        <v>1</v>
      </c>
      <c r="I14" s="39">
        <f>+H14*$C14</f>
        <v>0.25</v>
      </c>
      <c r="J14" s="39">
        <v>3</v>
      </c>
      <c r="K14" s="39">
        <f>+J14*$C14</f>
        <v>0.75</v>
      </c>
      <c r="L14" s="39">
        <v>5</v>
      </c>
      <c r="M14" s="39">
        <f>+L14*$C14</f>
        <v>1.25</v>
      </c>
    </row>
    <row r="15" spans="2:13" x14ac:dyDescent="0.25">
      <c r="B15" s="29" t="s">
        <v>19</v>
      </c>
      <c r="C15" s="39">
        <v>0.15</v>
      </c>
      <c r="D15" s="39">
        <v>4</v>
      </c>
      <c r="E15" s="39">
        <f>+D15*$C15</f>
        <v>0.6</v>
      </c>
      <c r="F15" s="39">
        <v>5</v>
      </c>
      <c r="G15" s="39">
        <f>+F15*$C15</f>
        <v>0.75</v>
      </c>
      <c r="H15" s="39">
        <v>3</v>
      </c>
      <c r="I15" s="39">
        <f>+H15*$C15</f>
        <v>0.44999999999999996</v>
      </c>
      <c r="J15" s="39">
        <v>3</v>
      </c>
      <c r="K15" s="39">
        <f>+J15*$C15</f>
        <v>0.44999999999999996</v>
      </c>
      <c r="L15" s="39">
        <v>5</v>
      </c>
      <c r="M15" s="39">
        <f>+L15*$C15</f>
        <v>0.75</v>
      </c>
    </row>
    <row r="16" spans="2:13" x14ac:dyDescent="0.25">
      <c r="B16" s="29" t="s">
        <v>18</v>
      </c>
      <c r="C16" s="39">
        <v>0.25</v>
      </c>
      <c r="D16" s="39">
        <v>3</v>
      </c>
      <c r="E16" s="39">
        <f>+D16*$C16</f>
        <v>0.75</v>
      </c>
      <c r="F16" s="39">
        <v>5</v>
      </c>
      <c r="G16" s="39">
        <f>+F16*$C16</f>
        <v>1.25</v>
      </c>
      <c r="H16" s="39">
        <v>2</v>
      </c>
      <c r="I16" s="39">
        <f>+H16*$C16</f>
        <v>0.5</v>
      </c>
      <c r="J16" s="39">
        <v>5</v>
      </c>
      <c r="K16" s="39">
        <f>+J16*$C16</f>
        <v>1.25</v>
      </c>
      <c r="L16" s="39">
        <v>1</v>
      </c>
      <c r="M16" s="39">
        <f>+L16*$C16</f>
        <v>0.25</v>
      </c>
    </row>
    <row r="17" spans="2:13" s="40" customFormat="1" x14ac:dyDescent="0.25">
      <c r="B17" s="2" t="s">
        <v>2</v>
      </c>
      <c r="C17" s="48">
        <f>SUM(C12:C16)</f>
        <v>1</v>
      </c>
      <c r="D17" s="48"/>
      <c r="E17" s="49">
        <f>SUM(E12:E16)</f>
        <v>4.1500000000000004</v>
      </c>
      <c r="F17" s="48"/>
      <c r="G17" s="50">
        <f>SUM(G12:G16)</f>
        <v>3.7</v>
      </c>
      <c r="H17" s="48"/>
      <c r="I17" s="51">
        <f>SUM(I12:I16)</f>
        <v>2.8499999999999996</v>
      </c>
      <c r="J17" s="48"/>
      <c r="K17" s="52">
        <f>SUM(K12:K16)</f>
        <v>3.9000000000000004</v>
      </c>
      <c r="L17" s="48"/>
      <c r="M17" s="53">
        <f>SUM(M12:M16)</f>
        <v>3.75</v>
      </c>
    </row>
    <row r="18" spans="2:13" x14ac:dyDescent="0.25">
      <c r="B18" s="54" t="s">
        <v>5</v>
      </c>
      <c r="E18" t="s">
        <v>1</v>
      </c>
    </row>
    <row r="20" spans="2:13" ht="15.6" x14ac:dyDescent="0.3">
      <c r="B20" s="1"/>
    </row>
    <row r="21" spans="2:13" x14ac:dyDescent="0.25">
      <c r="B21" s="74" t="s">
        <v>102</v>
      </c>
      <c r="C21" s="41"/>
      <c r="D21" s="42" t="s">
        <v>113</v>
      </c>
      <c r="E21" s="41"/>
      <c r="F21" s="43" t="s">
        <v>114</v>
      </c>
      <c r="G21" s="41"/>
      <c r="H21" s="44" t="s">
        <v>115</v>
      </c>
      <c r="I21" s="41"/>
      <c r="J21" s="45" t="s">
        <v>116</v>
      </c>
      <c r="K21" s="41"/>
      <c r="L21" s="46" t="s">
        <v>117</v>
      </c>
      <c r="M21" s="41"/>
    </row>
    <row r="22" spans="2:13" x14ac:dyDescent="0.25">
      <c r="B22" s="75"/>
      <c r="C22" s="41" t="s">
        <v>4</v>
      </c>
      <c r="D22" s="47" t="s">
        <v>3</v>
      </c>
      <c r="E22" s="47" t="s">
        <v>0</v>
      </c>
      <c r="F22" s="47" t="s">
        <v>3</v>
      </c>
      <c r="G22" s="47" t="s">
        <v>0</v>
      </c>
      <c r="H22" s="47" t="s">
        <v>3</v>
      </c>
      <c r="I22" s="47" t="s">
        <v>0</v>
      </c>
      <c r="J22" s="47" t="s">
        <v>3</v>
      </c>
      <c r="K22" s="47" t="s">
        <v>0</v>
      </c>
      <c r="L22" s="47" t="s">
        <v>3</v>
      </c>
      <c r="M22" s="47" t="s">
        <v>0</v>
      </c>
    </row>
    <row r="23" spans="2:13" x14ac:dyDescent="0.25">
      <c r="B23" s="3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</row>
    <row r="24" spans="2:13" x14ac:dyDescent="0.25">
      <c r="B24" s="29" t="s">
        <v>11</v>
      </c>
      <c r="C24" s="39">
        <v>0.2</v>
      </c>
      <c r="D24" s="39">
        <v>4</v>
      </c>
      <c r="E24" s="39">
        <f>+D24*$C24</f>
        <v>0.8</v>
      </c>
      <c r="F24" s="39">
        <v>4</v>
      </c>
      <c r="G24" s="39">
        <f>+F24*$C24</f>
        <v>0.8</v>
      </c>
      <c r="H24" s="39">
        <v>3</v>
      </c>
      <c r="I24" s="39">
        <f>+H24*$C24</f>
        <v>0.60000000000000009</v>
      </c>
      <c r="J24" s="39">
        <v>5</v>
      </c>
      <c r="K24" s="39">
        <f>+J24*$C24</f>
        <v>1</v>
      </c>
      <c r="L24" s="39">
        <v>3</v>
      </c>
      <c r="M24" s="39">
        <f>+L24*$C24</f>
        <v>0.60000000000000009</v>
      </c>
    </row>
    <row r="25" spans="2:13" x14ac:dyDescent="0.25">
      <c r="B25" s="29" t="s">
        <v>12</v>
      </c>
      <c r="C25" s="39">
        <v>0.3</v>
      </c>
      <c r="D25" s="39">
        <v>3</v>
      </c>
      <c r="E25" s="39">
        <f>+D25*$C25</f>
        <v>0.89999999999999991</v>
      </c>
      <c r="F25" s="39">
        <v>5</v>
      </c>
      <c r="G25" s="39">
        <f>+F25*$C25</f>
        <v>1.5</v>
      </c>
      <c r="H25" s="39">
        <v>1</v>
      </c>
      <c r="I25" s="39">
        <f t="shared" ref="I25:I27" si="0">+H25*$C25</f>
        <v>0.3</v>
      </c>
      <c r="J25" s="39">
        <v>5</v>
      </c>
      <c r="K25" s="39">
        <f>+J25*$C25</f>
        <v>1.5</v>
      </c>
      <c r="L25" s="39">
        <v>2</v>
      </c>
      <c r="M25" s="39">
        <f>+L25*$C25</f>
        <v>0.6</v>
      </c>
    </row>
    <row r="26" spans="2:13" x14ac:dyDescent="0.25">
      <c r="B26" s="29" t="s">
        <v>100</v>
      </c>
      <c r="C26" s="39">
        <v>0.1</v>
      </c>
      <c r="D26" s="39">
        <v>4</v>
      </c>
      <c r="E26" s="39">
        <f>+D26*$C26</f>
        <v>0.4</v>
      </c>
      <c r="F26" s="39">
        <v>4</v>
      </c>
      <c r="G26" s="39">
        <f>+F26*$C26</f>
        <v>0.4</v>
      </c>
      <c r="H26" s="39">
        <v>2</v>
      </c>
      <c r="I26" s="39">
        <f t="shared" si="0"/>
        <v>0.2</v>
      </c>
      <c r="J26" s="39">
        <v>5</v>
      </c>
      <c r="K26" s="39">
        <f t="shared" ref="K26:K28" si="1">+J26*$C26</f>
        <v>0.5</v>
      </c>
      <c r="L26" s="39">
        <v>1</v>
      </c>
      <c r="M26" s="39">
        <f>+L26*$C26</f>
        <v>0.1</v>
      </c>
    </row>
    <row r="27" spans="2:13" x14ac:dyDescent="0.25">
      <c r="B27" s="29" t="s">
        <v>13</v>
      </c>
      <c r="C27" s="39">
        <v>0.4</v>
      </c>
      <c r="D27" s="39">
        <v>4</v>
      </c>
      <c r="E27" s="39">
        <f>+D27*$C27</f>
        <v>1.6</v>
      </c>
      <c r="F27" s="39">
        <v>5</v>
      </c>
      <c r="G27" s="39">
        <f>+F27*$C27</f>
        <v>2</v>
      </c>
      <c r="H27" s="39">
        <v>1</v>
      </c>
      <c r="I27" s="39">
        <f t="shared" si="0"/>
        <v>0.4</v>
      </c>
      <c r="J27" s="39">
        <v>4</v>
      </c>
      <c r="K27" s="39">
        <f t="shared" si="1"/>
        <v>1.6</v>
      </c>
      <c r="L27" s="39">
        <v>1</v>
      </c>
      <c r="M27" s="39">
        <f>+L27*$C27</f>
        <v>0.4</v>
      </c>
    </row>
    <row r="28" spans="2:13" s="40" customFormat="1" x14ac:dyDescent="0.25">
      <c r="B28" s="2" t="s">
        <v>2</v>
      </c>
      <c r="C28" s="48">
        <f>SUM(C24:C27)</f>
        <v>1</v>
      </c>
      <c r="D28" s="48">
        <v>4</v>
      </c>
      <c r="E28" s="48">
        <f>SUM(E24:E27)</f>
        <v>3.7</v>
      </c>
      <c r="F28" s="48">
        <v>5</v>
      </c>
      <c r="G28" s="48">
        <f>SUM(G24:G27)</f>
        <v>4.6999999999999993</v>
      </c>
      <c r="H28" s="48">
        <v>5</v>
      </c>
      <c r="I28" s="48">
        <f>SUM(I24:I27)</f>
        <v>1.5</v>
      </c>
      <c r="J28" s="48">
        <v>4</v>
      </c>
      <c r="K28" s="48">
        <f t="shared" si="1"/>
        <v>4</v>
      </c>
      <c r="L28" s="48">
        <v>3</v>
      </c>
      <c r="M28" s="48">
        <f>SUM(M24:M26)</f>
        <v>1.3000000000000003</v>
      </c>
    </row>
    <row r="29" spans="2:13" x14ac:dyDescent="0.25">
      <c r="B29" s="54" t="s">
        <v>5</v>
      </c>
      <c r="E29" t="s">
        <v>1</v>
      </c>
    </row>
    <row r="30" spans="2:13" x14ac:dyDescent="0.25">
      <c r="B30" s="55" t="s">
        <v>101</v>
      </c>
    </row>
    <row r="31" spans="2:13" x14ac:dyDescent="0.25">
      <c r="B31" s="5"/>
    </row>
    <row r="32" spans="2:13" x14ac:dyDescent="0.25">
      <c r="B32" s="5"/>
    </row>
    <row r="33" spans="2:2" x14ac:dyDescent="0.25">
      <c r="B33" s="5"/>
    </row>
    <row r="34" spans="2:2" x14ac:dyDescent="0.25">
      <c r="B34" s="5"/>
    </row>
    <row r="35" spans="2:2" x14ac:dyDescent="0.25">
      <c r="B35" s="5"/>
    </row>
    <row r="36" spans="2:2" x14ac:dyDescent="0.25">
      <c r="B36" s="5"/>
    </row>
    <row r="37" spans="2:2" x14ac:dyDescent="0.25">
      <c r="B37" s="5"/>
    </row>
    <row r="38" spans="2:2" x14ac:dyDescent="0.25">
      <c r="B38" s="5"/>
    </row>
    <row r="39" spans="2:2" x14ac:dyDescent="0.25">
      <c r="B39" s="5"/>
    </row>
    <row r="40" spans="2:2" x14ac:dyDescent="0.25">
      <c r="B40" s="5"/>
    </row>
    <row r="41" spans="2:2" x14ac:dyDescent="0.25">
      <c r="B41" s="5"/>
    </row>
    <row r="42" spans="2:2" ht="15" x14ac:dyDescent="0.25">
      <c r="B42" s="4"/>
    </row>
    <row r="43" spans="2:2" ht="15" x14ac:dyDescent="0.25">
      <c r="B43" s="4"/>
    </row>
    <row r="44" spans="2:2" ht="15" x14ac:dyDescent="0.25">
      <c r="B44" s="4"/>
    </row>
    <row r="45" spans="2:2" ht="15" x14ac:dyDescent="0.25">
      <c r="B45" s="4"/>
    </row>
    <row r="46" spans="2:2" ht="15" x14ac:dyDescent="0.25">
      <c r="B46" s="4"/>
    </row>
    <row r="47" spans="2:2" ht="15" x14ac:dyDescent="0.25">
      <c r="B47" s="4"/>
    </row>
    <row r="48" spans="2:2" ht="15" x14ac:dyDescent="0.25">
      <c r="B48" s="4"/>
    </row>
    <row r="49" spans="2:2" ht="15" x14ac:dyDescent="0.25">
      <c r="B49" s="4"/>
    </row>
    <row r="50" spans="2:2" ht="15" x14ac:dyDescent="0.25">
      <c r="B50" s="4"/>
    </row>
    <row r="51" spans="2:2" ht="15" x14ac:dyDescent="0.25">
      <c r="B51" s="4"/>
    </row>
    <row r="52" spans="2:2" ht="15" x14ac:dyDescent="0.25">
      <c r="B52" s="4"/>
    </row>
    <row r="53" spans="2:2" ht="15" x14ac:dyDescent="0.25">
      <c r="B53" s="4"/>
    </row>
    <row r="54" spans="2:2" ht="15" x14ac:dyDescent="0.25">
      <c r="B54" s="4"/>
    </row>
    <row r="55" spans="2:2" ht="15" x14ac:dyDescent="0.25">
      <c r="B55" s="4"/>
    </row>
    <row r="56" spans="2:2" ht="15" x14ac:dyDescent="0.25">
      <c r="B56" s="4"/>
    </row>
    <row r="57" spans="2:2" ht="15" x14ac:dyDescent="0.25">
      <c r="B57" s="4"/>
    </row>
    <row r="58" spans="2:2" ht="15" x14ac:dyDescent="0.25">
      <c r="B58" s="4"/>
    </row>
    <row r="59" spans="2:2" ht="15" x14ac:dyDescent="0.25">
      <c r="B59" s="4"/>
    </row>
    <row r="60" spans="2:2" ht="15" x14ac:dyDescent="0.25">
      <c r="B60" s="4"/>
    </row>
    <row r="61" spans="2:2" ht="15" x14ac:dyDescent="0.25">
      <c r="B61" s="4"/>
    </row>
    <row r="62" spans="2:2" ht="15" x14ac:dyDescent="0.25">
      <c r="B62" s="4"/>
    </row>
    <row r="63" spans="2:2" ht="15" x14ac:dyDescent="0.25">
      <c r="B63" s="4"/>
    </row>
    <row r="64" spans="2:2" ht="15" x14ac:dyDescent="0.25">
      <c r="B64" s="4"/>
    </row>
    <row r="65" spans="2:7" ht="15" x14ac:dyDescent="0.25">
      <c r="B65" s="4"/>
    </row>
    <row r="66" spans="2:7" ht="15" x14ac:dyDescent="0.25">
      <c r="B66" s="4"/>
    </row>
    <row r="67" spans="2:7" ht="15" x14ac:dyDescent="0.25">
      <c r="B67" s="4"/>
    </row>
    <row r="68" spans="2:7" ht="15.6" x14ac:dyDescent="0.3">
      <c r="B68" s="1"/>
    </row>
    <row r="69" spans="2:7" ht="15" x14ac:dyDescent="0.25">
      <c r="B69" s="4"/>
    </row>
    <row r="70" spans="2:7" ht="15" x14ac:dyDescent="0.25">
      <c r="B70" s="4"/>
    </row>
    <row r="71" spans="2:7" ht="15" x14ac:dyDescent="0.25">
      <c r="B71" s="4"/>
    </row>
    <row r="72" spans="2:7" ht="15" x14ac:dyDescent="0.25">
      <c r="B72" s="4"/>
    </row>
    <row r="73" spans="2:7" ht="15" x14ac:dyDescent="0.25">
      <c r="B73" s="4" t="s">
        <v>1</v>
      </c>
      <c r="C73" s="8"/>
      <c r="D73" s="8"/>
      <c r="E73" s="8"/>
      <c r="F73" s="8"/>
      <c r="G73" s="8"/>
    </row>
    <row r="74" spans="2:7" x14ac:dyDescent="0.25">
      <c r="B74" s="13"/>
      <c r="C74" s="13"/>
    </row>
  </sheetData>
  <mergeCells count="3">
    <mergeCell ref="B21:B22"/>
    <mergeCell ref="B9:B10"/>
    <mergeCell ref="B7:M7"/>
  </mergeCells>
  <phoneticPr fontId="0" type="noConversion"/>
  <pageMargins left="0.35" right="0.38" top="0.75" bottom="0.75" header="0.5" footer="0.5"/>
  <pageSetup paperSize="9" scale="85" orientation="landscape" verticalDpi="180" r:id="rId1"/>
  <headerFooter>
    <oddHeader>&amp;A</oddHeader>
    <oddFooter>Side &amp;P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12.77734375" defaultRowHeight="13.2" x14ac:dyDescent="0.25"/>
  <sheetData/>
  <phoneticPr fontId="0" type="noConversion"/>
  <pageMargins left="0.7" right="0.7" top="0.75" bottom="0.75" header="0.5" footer="0.5"/>
  <headerFooter>
    <oddHeader>&amp;A</oddHeader>
    <oddFooter>Side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12.77734375" defaultRowHeight="13.2" x14ac:dyDescent="0.25"/>
  <sheetData/>
  <phoneticPr fontId="0" type="noConversion"/>
  <pageMargins left="0.7" right="0.7" top="0.75" bottom="0.75" header="0.5" footer="0.5"/>
  <headerFooter>
    <oddHeader>&amp;A</oddHeader>
    <oddFooter>Side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"/>
  <sheetViews>
    <sheetView workbookViewId="0"/>
  </sheetViews>
  <sheetFormatPr defaultColWidth="12.77734375" defaultRowHeight="13.2" x14ac:dyDescent="0.25"/>
  <sheetData/>
  <phoneticPr fontId="0" type="noConversion"/>
  <pageMargins left="0.7" right="0.7" top="0.75" bottom="0.75" header="0.5" footer="0.5"/>
  <headerFooter>
    <oddHeader>&amp;A</oddHeader>
    <oddFooter>Side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"/>
  <sheetViews>
    <sheetView workbookViewId="0"/>
  </sheetViews>
  <sheetFormatPr defaultColWidth="12.77734375" defaultRowHeight="13.2" x14ac:dyDescent="0.25"/>
  <sheetData/>
  <phoneticPr fontId="0" type="noConversion"/>
  <pageMargins left="0.7" right="0.7" top="0.75" bottom="0.75" header="0.5" footer="0.5"/>
  <headerFooter>
    <oddHeader>&amp;A</oddHeader>
    <oddFooter>Side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"/>
  <sheetViews>
    <sheetView workbookViewId="0"/>
  </sheetViews>
  <sheetFormatPr defaultColWidth="12.77734375" defaultRowHeight="13.2" x14ac:dyDescent="0.25"/>
  <sheetData/>
  <phoneticPr fontId="0" type="noConversion"/>
  <pageMargins left="0.7" right="0.7" top="0.75" bottom="0.75" header="0.5" footer="0.5"/>
  <headerFooter>
    <oddHeader>&amp;A</oddHeader>
    <oddFooter>Side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"/>
  <sheetViews>
    <sheetView workbookViewId="0"/>
  </sheetViews>
  <sheetFormatPr defaultColWidth="12.77734375" defaultRowHeight="13.2" x14ac:dyDescent="0.25"/>
  <sheetData/>
  <phoneticPr fontId="0" type="noConversion"/>
  <pageMargins left="0.7" right="0.7" top="0.75" bottom="0.75" header="0.5" footer="0.5"/>
  <headerFooter>
    <oddHeader>&amp;A</oddHeader>
    <oddFooter>Side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"/>
  <sheetViews>
    <sheetView workbookViewId="0"/>
  </sheetViews>
  <sheetFormatPr defaultColWidth="12.77734375" defaultRowHeight="13.2" x14ac:dyDescent="0.25"/>
  <sheetData/>
  <phoneticPr fontId="0" type="noConversion"/>
  <pageMargins left="0.7" right="0.7" top="0.75" bottom="0.75" header="0.5" footer="0.5"/>
  <headerFooter>
    <oddHeader>&amp;A</oddHeader>
    <oddFooter>Side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L30"/>
  <sheetViews>
    <sheetView topLeftCell="A2" zoomScale="90" zoomScaleNormal="90" zoomScalePageLayoutView="150" workbookViewId="0">
      <selection activeCell="H2" sqref="H2"/>
    </sheetView>
  </sheetViews>
  <sheetFormatPr defaultColWidth="12.77734375" defaultRowHeight="13.2" x14ac:dyDescent="0.25"/>
  <cols>
    <col min="2" max="2" width="65.77734375" bestFit="1" customWidth="1"/>
    <col min="3" max="4" width="15.5546875" bestFit="1" customWidth="1"/>
    <col min="5" max="6" width="15.5546875" customWidth="1"/>
    <col min="7" max="7" width="16.77734375" bestFit="1" customWidth="1"/>
    <col min="8" max="8" width="41" bestFit="1" customWidth="1"/>
    <col min="9" max="9" width="16.77734375" customWidth="1"/>
    <col min="10" max="10" width="22.77734375" customWidth="1"/>
    <col min="11" max="11" width="18" bestFit="1" customWidth="1"/>
  </cols>
  <sheetData>
    <row r="2" spans="2:11" ht="24.6" x14ac:dyDescent="0.4">
      <c r="B2" s="77" t="s">
        <v>135</v>
      </c>
      <c r="H2" s="78" t="s">
        <v>136</v>
      </c>
    </row>
    <row r="3" spans="2:11" ht="21" x14ac:dyDescent="0.4">
      <c r="B3" s="6"/>
    </row>
    <row r="4" spans="2:11" ht="17.399999999999999" x14ac:dyDescent="0.3">
      <c r="B4" s="72" t="s">
        <v>120</v>
      </c>
    </row>
    <row r="5" spans="2:11" ht="17.399999999999999" x14ac:dyDescent="0.3">
      <c r="B5" s="72"/>
    </row>
    <row r="6" spans="2:11" x14ac:dyDescent="0.25">
      <c r="B6" s="85" t="s">
        <v>137</v>
      </c>
      <c r="C6" s="80"/>
      <c r="D6" s="80"/>
      <c r="E6" s="80"/>
      <c r="F6" s="80"/>
      <c r="G6" s="86"/>
      <c r="H6" s="81"/>
    </row>
    <row r="7" spans="2:11" ht="30.6" customHeight="1" x14ac:dyDescent="0.25">
      <c r="B7" s="87" t="s">
        <v>139</v>
      </c>
      <c r="C7" s="88"/>
      <c r="D7" s="88"/>
      <c r="E7" s="88"/>
      <c r="F7" s="88"/>
      <c r="G7" s="88"/>
      <c r="H7" s="89"/>
    </row>
    <row r="8" spans="2:11" x14ac:dyDescent="0.25">
      <c r="B8" s="9"/>
      <c r="C8" s="10"/>
      <c r="D8" s="16"/>
      <c r="E8" s="16"/>
      <c r="F8" s="16"/>
      <c r="G8" s="7"/>
      <c r="H8" s="7"/>
      <c r="I8" s="7"/>
      <c r="J8" s="8"/>
      <c r="K8" s="8"/>
    </row>
    <row r="9" spans="2:11" x14ac:dyDescent="0.25">
      <c r="B9" s="32" t="s">
        <v>7</v>
      </c>
      <c r="C9" s="34" t="s">
        <v>113</v>
      </c>
      <c r="D9" s="35" t="s">
        <v>114</v>
      </c>
      <c r="E9" s="36" t="s">
        <v>115</v>
      </c>
      <c r="F9" s="37" t="s">
        <v>116</v>
      </c>
      <c r="G9" s="38" t="s">
        <v>117</v>
      </c>
      <c r="H9" s="20" t="s">
        <v>6</v>
      </c>
      <c r="I9" s="16"/>
      <c r="J9" s="7"/>
    </row>
    <row r="10" spans="2:11" x14ac:dyDescent="0.25">
      <c r="B10" s="33"/>
      <c r="C10" s="23"/>
      <c r="D10" s="22"/>
      <c r="E10" s="22"/>
      <c r="F10" s="22"/>
      <c r="G10" s="22"/>
      <c r="H10" s="29"/>
      <c r="I10" s="10"/>
      <c r="J10" s="7"/>
    </row>
    <row r="11" spans="2:11" x14ac:dyDescent="0.25">
      <c r="B11" s="29" t="s">
        <v>8</v>
      </c>
      <c r="C11" s="39">
        <v>95.24</v>
      </c>
      <c r="D11" s="39">
        <v>30.07</v>
      </c>
      <c r="E11" s="39">
        <v>360.57</v>
      </c>
      <c r="F11" s="39">
        <v>28.93</v>
      </c>
      <c r="G11" s="39">
        <v>401.15</v>
      </c>
      <c r="H11" s="29" t="s">
        <v>21</v>
      </c>
      <c r="I11" s="10"/>
      <c r="J11" s="11"/>
      <c r="K11" s="14"/>
    </row>
    <row r="12" spans="2:11" x14ac:dyDescent="0.25">
      <c r="B12" s="29" t="s">
        <v>14</v>
      </c>
      <c r="C12" s="39">
        <v>5.44</v>
      </c>
      <c r="D12" s="39">
        <v>2.89</v>
      </c>
      <c r="E12" s="39">
        <v>5.36</v>
      </c>
      <c r="F12" s="39">
        <v>5.36</v>
      </c>
      <c r="G12" s="39">
        <v>4.83</v>
      </c>
      <c r="H12" s="29" t="s">
        <v>21</v>
      </c>
      <c r="I12" s="10"/>
      <c r="J12" s="11"/>
      <c r="K12" s="14"/>
    </row>
    <row r="13" spans="2:11" x14ac:dyDescent="0.25">
      <c r="B13" s="29" t="s">
        <v>16</v>
      </c>
      <c r="C13" s="39">
        <v>0.89</v>
      </c>
      <c r="D13" s="39">
        <v>0.93</v>
      </c>
      <c r="E13" s="39">
        <v>1.48</v>
      </c>
      <c r="F13" s="39">
        <v>1.07</v>
      </c>
      <c r="G13" s="39">
        <v>0.89</v>
      </c>
      <c r="H13" s="29" t="s">
        <v>17</v>
      </c>
      <c r="I13" s="24"/>
      <c r="J13" s="11"/>
      <c r="K13" s="14"/>
    </row>
    <row r="14" spans="2:11" x14ac:dyDescent="0.25">
      <c r="B14" s="29" t="s">
        <v>19</v>
      </c>
      <c r="C14" s="39">
        <v>3.92</v>
      </c>
      <c r="D14" s="39">
        <v>4.05</v>
      </c>
      <c r="E14" s="39">
        <v>3.77</v>
      </c>
      <c r="F14" s="39">
        <v>3.52</v>
      </c>
      <c r="G14" s="39">
        <v>4.09</v>
      </c>
      <c r="H14" s="29" t="s">
        <v>15</v>
      </c>
      <c r="I14" s="10"/>
      <c r="J14" s="11"/>
      <c r="K14" s="14"/>
    </row>
    <row r="15" spans="2:11" x14ac:dyDescent="0.25">
      <c r="B15" s="29" t="s">
        <v>18</v>
      </c>
      <c r="C15" s="39">
        <v>92</v>
      </c>
      <c r="D15" s="39">
        <v>59</v>
      </c>
      <c r="E15" s="39">
        <v>111</v>
      </c>
      <c r="F15" s="39">
        <v>68</v>
      </c>
      <c r="G15" s="39">
        <v>194</v>
      </c>
      <c r="H15" s="29" t="s">
        <v>20</v>
      </c>
      <c r="I15" s="10"/>
      <c r="J15" s="11"/>
      <c r="K15" s="14"/>
    </row>
    <row r="16" spans="2:11" x14ac:dyDescent="0.25">
      <c r="B16" s="26"/>
      <c r="C16" s="27"/>
      <c r="D16" s="28"/>
      <c r="E16" s="28"/>
      <c r="F16" s="28"/>
      <c r="G16" s="7"/>
      <c r="H16" s="7"/>
      <c r="I16" s="10"/>
      <c r="J16" s="11"/>
      <c r="K16" s="14"/>
    </row>
    <row r="17" spans="2:12" x14ac:dyDescent="0.25">
      <c r="B17" s="12"/>
      <c r="C17" s="19"/>
      <c r="D17" s="19"/>
      <c r="E17" s="19"/>
      <c r="F17" s="19"/>
    </row>
    <row r="18" spans="2:12" x14ac:dyDescent="0.25">
      <c r="B18" s="32" t="s">
        <v>102</v>
      </c>
      <c r="C18" s="34" t="s">
        <v>113</v>
      </c>
      <c r="D18" s="35" t="s">
        <v>114</v>
      </c>
      <c r="E18" s="36" t="s">
        <v>115</v>
      </c>
      <c r="F18" s="37" t="s">
        <v>116</v>
      </c>
      <c r="G18" s="38" t="s">
        <v>117</v>
      </c>
      <c r="H18" s="20" t="s">
        <v>6</v>
      </c>
      <c r="K18" s="15" t="s">
        <v>1</v>
      </c>
    </row>
    <row r="19" spans="2:12" x14ac:dyDescent="0.25">
      <c r="B19" s="29" t="s">
        <v>94</v>
      </c>
      <c r="C19" s="17" t="s">
        <v>96</v>
      </c>
      <c r="D19" s="18" t="s">
        <v>96</v>
      </c>
      <c r="E19" s="18" t="s">
        <v>97</v>
      </c>
      <c r="F19" s="18" t="s">
        <v>96</v>
      </c>
      <c r="G19" s="18" t="s">
        <v>97</v>
      </c>
      <c r="H19" s="29" t="s">
        <v>93</v>
      </c>
    </row>
    <row r="20" spans="2:12" x14ac:dyDescent="0.25">
      <c r="B20" s="29" t="s">
        <v>95</v>
      </c>
      <c r="C20" s="71" t="s">
        <v>97</v>
      </c>
      <c r="D20" s="71" t="s">
        <v>96</v>
      </c>
      <c r="E20" s="71" t="s">
        <v>98</v>
      </c>
      <c r="F20" s="71" t="s">
        <v>96</v>
      </c>
      <c r="G20" s="71" t="s">
        <v>98</v>
      </c>
      <c r="H20" s="29" t="s">
        <v>93</v>
      </c>
    </row>
    <row r="21" spans="2:12" x14ac:dyDescent="0.25">
      <c r="B21" s="29" t="s">
        <v>50</v>
      </c>
      <c r="C21" s="71" t="s">
        <v>97</v>
      </c>
      <c r="D21" s="71" t="s">
        <v>97</v>
      </c>
      <c r="E21" s="71" t="s">
        <v>99</v>
      </c>
      <c r="F21" s="71" t="s">
        <v>98</v>
      </c>
      <c r="G21" s="71" t="s">
        <v>99</v>
      </c>
      <c r="H21" s="29" t="s">
        <v>93</v>
      </c>
    </row>
    <row r="22" spans="2:12" x14ac:dyDescent="0.25">
      <c r="B22" s="29" t="s">
        <v>13</v>
      </c>
      <c r="C22" s="71" t="s">
        <v>98</v>
      </c>
      <c r="D22" s="71" t="s">
        <v>98</v>
      </c>
      <c r="E22" s="71" t="s">
        <v>99</v>
      </c>
      <c r="F22" s="71" t="s">
        <v>97</v>
      </c>
      <c r="G22" s="71" t="s">
        <v>99</v>
      </c>
      <c r="H22" s="29" t="s">
        <v>93</v>
      </c>
    </row>
    <row r="23" spans="2:12" x14ac:dyDescent="0.25">
      <c r="B23" s="29"/>
      <c r="C23" s="31"/>
      <c r="D23" s="31"/>
      <c r="E23" s="31"/>
      <c r="F23" s="31"/>
      <c r="G23" s="31"/>
      <c r="H23" s="29"/>
    </row>
    <row r="24" spans="2:12" ht="22.5" customHeight="1" x14ac:dyDescent="0.25">
      <c r="B24" s="76" t="s">
        <v>118</v>
      </c>
      <c r="C24" s="76"/>
      <c r="D24" s="76"/>
      <c r="E24" s="76"/>
      <c r="F24" s="76"/>
      <c r="G24" s="76"/>
    </row>
    <row r="25" spans="2:12" x14ac:dyDescent="0.25">
      <c r="B25" s="76"/>
      <c r="C25" s="76"/>
      <c r="D25" s="76"/>
      <c r="E25" s="76"/>
      <c r="F25" s="76"/>
      <c r="G25" s="76"/>
    </row>
    <row r="27" spans="2:12" x14ac:dyDescent="0.25">
      <c r="L27" s="30"/>
    </row>
    <row r="29" spans="2:12" x14ac:dyDescent="0.25">
      <c r="C29" s="30"/>
    </row>
    <row r="30" spans="2:12" x14ac:dyDescent="0.25">
      <c r="C30" s="30"/>
      <c r="D30" s="30"/>
      <c r="E30" s="30"/>
      <c r="F30" s="30"/>
      <c r="G30" s="30"/>
    </row>
  </sheetData>
  <mergeCells count="3">
    <mergeCell ref="B24:G24"/>
    <mergeCell ref="B25:G25"/>
    <mergeCell ref="B7:H7"/>
  </mergeCells>
  <phoneticPr fontId="0" type="noConversion"/>
  <pageMargins left="0.7" right="0.7" top="0.75" bottom="0.75" header="0.5" footer="0.5"/>
  <pageSetup paperSize="9" orientation="landscape" horizontalDpi="1200" verticalDpi="1200" r:id="rId1"/>
  <headerFooter>
    <oddHeader>&amp;A</oddHeader>
    <oddFooter>Side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K16"/>
  <sheetViews>
    <sheetView zoomScale="90" zoomScaleNormal="90" zoomScalePageLayoutView="130" workbookViewId="0">
      <selection activeCell="K2" sqref="K2"/>
    </sheetView>
  </sheetViews>
  <sheetFormatPr defaultColWidth="12.77734375" defaultRowHeight="13.2" x14ac:dyDescent="0.25"/>
  <cols>
    <col min="1" max="1" width="21.6640625" customWidth="1"/>
    <col min="2" max="2" width="7.5546875" style="7" bestFit="1" customWidth="1"/>
    <col min="3" max="3" width="3.77734375" style="7" customWidth="1"/>
    <col min="4" max="4" width="6.109375" style="7" customWidth="1"/>
    <col min="5" max="5" width="4.21875" style="7" customWidth="1"/>
    <col min="6" max="6" width="6" style="7" bestFit="1" customWidth="1"/>
    <col min="7" max="7" width="3.88671875" style="7" customWidth="1"/>
    <col min="8" max="8" width="7.33203125" style="7" bestFit="1" customWidth="1"/>
    <col min="9" max="9" width="3" style="7" customWidth="1"/>
    <col min="10" max="10" width="8.77734375" style="7" bestFit="1" customWidth="1"/>
  </cols>
  <sheetData>
    <row r="2" spans="1:11" ht="24.6" x14ac:dyDescent="0.4">
      <c r="A2" s="77" t="s">
        <v>135</v>
      </c>
      <c r="K2" s="78" t="s">
        <v>136</v>
      </c>
    </row>
    <row r="3" spans="1:11" ht="24.6" x14ac:dyDescent="0.4">
      <c r="A3" s="77"/>
      <c r="K3" s="78"/>
    </row>
    <row r="4" spans="1:11" x14ac:dyDescent="0.25">
      <c r="A4" s="85" t="s">
        <v>137</v>
      </c>
      <c r="B4" s="91"/>
      <c r="C4" s="91"/>
      <c r="D4" s="91"/>
      <c r="E4" s="91"/>
      <c r="F4" s="91"/>
      <c r="G4" s="91"/>
      <c r="H4" s="91"/>
      <c r="I4" s="91"/>
      <c r="J4" s="92"/>
    </row>
    <row r="5" spans="1:11" ht="29.4" customHeight="1" x14ac:dyDescent="0.25">
      <c r="A5" s="87" t="s">
        <v>140</v>
      </c>
      <c r="B5" s="88"/>
      <c r="C5" s="88"/>
      <c r="D5" s="88"/>
      <c r="E5" s="88"/>
      <c r="F5" s="88"/>
      <c r="G5" s="88"/>
      <c r="H5" s="88"/>
      <c r="I5" s="88"/>
      <c r="J5" s="89"/>
    </row>
    <row r="7" spans="1:11" s="40" customFormat="1" x14ac:dyDescent="0.25">
      <c r="A7" s="40" t="s">
        <v>104</v>
      </c>
      <c r="B7" s="16" t="s">
        <v>112</v>
      </c>
      <c r="C7" s="16"/>
      <c r="D7" s="16" t="s">
        <v>129</v>
      </c>
      <c r="E7" s="16"/>
      <c r="F7" s="16" t="s">
        <v>130</v>
      </c>
      <c r="G7" s="16"/>
      <c r="H7" s="16" t="s">
        <v>131</v>
      </c>
      <c r="I7" s="16"/>
      <c r="J7" s="16" t="s">
        <v>132</v>
      </c>
    </row>
    <row r="8" spans="1:11" x14ac:dyDescent="0.25">
      <c r="A8" s="21" t="s">
        <v>105</v>
      </c>
      <c r="B8" s="7">
        <f>38-18</f>
        <v>20</v>
      </c>
      <c r="D8" s="7">
        <f>35-18</f>
        <v>17</v>
      </c>
      <c r="F8" s="7">
        <f>31-18</f>
        <v>13</v>
      </c>
      <c r="H8" s="7">
        <f>31-18</f>
        <v>13</v>
      </c>
      <c r="J8" s="7">
        <f>35-18</f>
        <v>17</v>
      </c>
    </row>
    <row r="9" spans="1:11" x14ac:dyDescent="0.25">
      <c r="A9" s="21" t="s">
        <v>106</v>
      </c>
      <c r="B9" s="7">
        <f>80-74</f>
        <v>6</v>
      </c>
      <c r="D9" s="7">
        <f>89-74</f>
        <v>15</v>
      </c>
      <c r="F9" s="7">
        <f>74-69</f>
        <v>5</v>
      </c>
      <c r="H9" s="7">
        <f>74-71</f>
        <v>3</v>
      </c>
      <c r="J9" s="7">
        <f>74-67</f>
        <v>7</v>
      </c>
    </row>
    <row r="10" spans="1:11" x14ac:dyDescent="0.25">
      <c r="A10" s="21" t="s">
        <v>107</v>
      </c>
      <c r="B10" s="7">
        <f>16-14</f>
        <v>2</v>
      </c>
      <c r="D10" s="7">
        <f>66-16</f>
        <v>50</v>
      </c>
      <c r="F10" s="7">
        <f>16-8</f>
        <v>8</v>
      </c>
      <c r="H10" s="7">
        <f>16-5</f>
        <v>11</v>
      </c>
      <c r="J10" s="7">
        <f>66-16</f>
        <v>50</v>
      </c>
    </row>
    <row r="11" spans="1:11" x14ac:dyDescent="0.25">
      <c r="A11" s="21" t="s">
        <v>108</v>
      </c>
      <c r="B11" s="7">
        <f>53-23</f>
        <v>30</v>
      </c>
      <c r="D11" s="7">
        <f>35-23</f>
        <v>12</v>
      </c>
      <c r="F11" s="7">
        <f>50-23</f>
        <v>27</v>
      </c>
      <c r="H11" s="7">
        <f>29-23</f>
        <v>6</v>
      </c>
      <c r="J11" s="7">
        <f>65-23</f>
        <v>42</v>
      </c>
    </row>
    <row r="12" spans="1:11" x14ac:dyDescent="0.25">
      <c r="A12" s="21" t="s">
        <v>109</v>
      </c>
      <c r="B12" s="7">
        <f>67-35</f>
        <v>32</v>
      </c>
      <c r="D12" s="7">
        <f>51-35</f>
        <v>16</v>
      </c>
      <c r="F12" s="7">
        <f>35-35</f>
        <v>0</v>
      </c>
      <c r="H12" s="7">
        <f>53-35</f>
        <v>18</v>
      </c>
      <c r="J12" s="7">
        <f>83-35</f>
        <v>48</v>
      </c>
    </row>
    <row r="13" spans="1:11" x14ac:dyDescent="0.25">
      <c r="A13" s="21" t="s">
        <v>110</v>
      </c>
      <c r="B13" s="7">
        <f>70-68</f>
        <v>2</v>
      </c>
      <c r="D13" s="7">
        <f>1</f>
        <v>1</v>
      </c>
      <c r="F13" s="7">
        <f>70-55</f>
        <v>15</v>
      </c>
      <c r="H13" s="7">
        <f>78-70</f>
        <v>8</v>
      </c>
      <c r="J13" s="7">
        <f>70-40</f>
        <v>30</v>
      </c>
    </row>
    <row r="14" spans="1:11" s="40" customFormat="1" x14ac:dyDescent="0.25">
      <c r="B14" s="16">
        <f>SUM(B8:B13)</f>
        <v>92</v>
      </c>
      <c r="C14" s="16"/>
      <c r="D14" s="16">
        <f t="shared" ref="D14:H14" si="0">SUM(D8:D13)</f>
        <v>111</v>
      </c>
      <c r="E14" s="16"/>
      <c r="F14" s="16">
        <f t="shared" si="0"/>
        <v>68</v>
      </c>
      <c r="G14" s="16"/>
      <c r="H14" s="16">
        <f t="shared" si="0"/>
        <v>59</v>
      </c>
      <c r="I14" s="16"/>
      <c r="J14" s="16">
        <f t="shared" ref="J14" si="1">SUM(J8:J13)</f>
        <v>194</v>
      </c>
    </row>
    <row r="16" spans="1:11" x14ac:dyDescent="0.25">
      <c r="A16" s="93" t="s">
        <v>111</v>
      </c>
      <c r="B16" s="90"/>
      <c r="C16" s="90"/>
      <c r="D16" s="90"/>
    </row>
  </sheetData>
  <mergeCells count="1">
    <mergeCell ref="A5:J5"/>
  </mergeCells>
  <phoneticPr fontId="0" type="noConversion"/>
  <pageMargins left="0.7" right="0.7" top="0.75" bottom="0.75" header="0.5" footer="0.5"/>
  <pageSetup paperSize="9" orientation="portrait" r:id="rId1"/>
  <headerFooter>
    <oddHeader>&amp;A</oddHeader>
    <oddFooter>Side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G57"/>
  <sheetViews>
    <sheetView tabSelected="1" topLeftCell="A2" zoomScale="80" zoomScaleNormal="80" workbookViewId="0">
      <selection activeCell="G13" sqref="G13"/>
    </sheetView>
  </sheetViews>
  <sheetFormatPr defaultColWidth="12.77734375" defaultRowHeight="13.2" x14ac:dyDescent="0.25"/>
  <cols>
    <col min="1" max="1" width="31.109375" bestFit="1" customWidth="1"/>
    <col min="2" max="2" width="33" bestFit="1" customWidth="1"/>
    <col min="3" max="3" width="29.77734375" bestFit="1" customWidth="1"/>
    <col min="4" max="4" width="21.77734375" bestFit="1" customWidth="1"/>
    <col min="5" max="5" width="33" bestFit="1" customWidth="1"/>
    <col min="6" max="6" width="28.21875" bestFit="1" customWidth="1"/>
    <col min="7" max="7" width="57.21875" bestFit="1" customWidth="1"/>
    <col min="9" max="9" width="29.77734375" bestFit="1" customWidth="1"/>
    <col min="10" max="10" width="17.5546875" bestFit="1" customWidth="1"/>
    <col min="12" max="12" width="26.77734375" bestFit="1" customWidth="1"/>
    <col min="13" max="13" width="15.21875" bestFit="1" customWidth="1"/>
    <col min="14" max="14" width="18.77734375" bestFit="1" customWidth="1"/>
  </cols>
  <sheetData>
    <row r="2" spans="1:6" ht="24.6" x14ac:dyDescent="0.4">
      <c r="A2" s="77" t="s">
        <v>135</v>
      </c>
      <c r="F2" s="78" t="s">
        <v>136</v>
      </c>
    </row>
    <row r="4" spans="1:6" x14ac:dyDescent="0.25">
      <c r="A4" s="40" t="s">
        <v>93</v>
      </c>
    </row>
    <row r="5" spans="1:6" x14ac:dyDescent="0.25">
      <c r="A5" s="40"/>
    </row>
    <row r="6" spans="1:6" s="73" customFormat="1" ht="57" customHeight="1" x14ac:dyDescent="0.25">
      <c r="A6" s="94" t="s">
        <v>133</v>
      </c>
      <c r="B6" s="95"/>
      <c r="C6" s="95"/>
      <c r="D6" s="95"/>
      <c r="E6" s="95"/>
      <c r="F6" s="96"/>
    </row>
    <row r="8" spans="1:6" x14ac:dyDescent="0.25">
      <c r="A8" s="2" t="s">
        <v>24</v>
      </c>
      <c r="B8" s="34" t="s">
        <v>113</v>
      </c>
      <c r="C8" s="35" t="s">
        <v>114</v>
      </c>
      <c r="D8" s="36" t="s">
        <v>115</v>
      </c>
      <c r="E8" s="37" t="s">
        <v>116</v>
      </c>
      <c r="F8" s="38" t="s">
        <v>117</v>
      </c>
    </row>
    <row r="9" spans="1:6" x14ac:dyDescent="0.25">
      <c r="A9" s="21" t="s">
        <v>23</v>
      </c>
      <c r="B9" t="s">
        <v>26</v>
      </c>
      <c r="C9" t="s">
        <v>25</v>
      </c>
      <c r="D9" t="s">
        <v>28</v>
      </c>
      <c r="E9" t="s">
        <v>27</v>
      </c>
      <c r="F9" t="s">
        <v>29</v>
      </c>
    </row>
    <row r="10" spans="1:6" x14ac:dyDescent="0.25">
      <c r="A10" s="21"/>
    </row>
    <row r="11" spans="1:6" x14ac:dyDescent="0.25">
      <c r="A11" s="21" t="s">
        <v>22</v>
      </c>
      <c r="B11" s="21" t="s">
        <v>121</v>
      </c>
      <c r="C11" s="21" t="s">
        <v>121</v>
      </c>
      <c r="D11" s="21" t="s">
        <v>121</v>
      </c>
      <c r="E11" s="21" t="s">
        <v>121</v>
      </c>
      <c r="F11" s="21" t="s">
        <v>121</v>
      </c>
    </row>
    <row r="12" spans="1:6" x14ac:dyDescent="0.25">
      <c r="B12" s="21" t="s">
        <v>122</v>
      </c>
      <c r="C12" s="21" t="s">
        <v>122</v>
      </c>
      <c r="D12" s="21" t="s">
        <v>122</v>
      </c>
      <c r="F12" s="21" t="s">
        <v>122</v>
      </c>
    </row>
    <row r="13" spans="1:6" x14ac:dyDescent="0.25">
      <c r="B13" s="21" t="s">
        <v>123</v>
      </c>
      <c r="C13" s="21" t="s">
        <v>123</v>
      </c>
      <c r="D13" s="21" t="s">
        <v>123</v>
      </c>
      <c r="F13" s="21" t="s">
        <v>123</v>
      </c>
    </row>
    <row r="14" spans="1:6" x14ac:dyDescent="0.25">
      <c r="C14" s="21" t="s">
        <v>124</v>
      </c>
      <c r="D14" s="21" t="s">
        <v>124</v>
      </c>
      <c r="F14" s="21" t="s">
        <v>124</v>
      </c>
    </row>
    <row r="15" spans="1:6" x14ac:dyDescent="0.25">
      <c r="C15" s="21" t="s">
        <v>125</v>
      </c>
      <c r="D15" s="21" t="s">
        <v>125</v>
      </c>
      <c r="F15" s="21" t="s">
        <v>125</v>
      </c>
    </row>
    <row r="16" spans="1:6" x14ac:dyDescent="0.25">
      <c r="C16" s="21"/>
      <c r="D16" s="21" t="s">
        <v>126</v>
      </c>
      <c r="F16" s="21" t="s">
        <v>126</v>
      </c>
    </row>
    <row r="17" spans="1:7" x14ac:dyDescent="0.25">
      <c r="D17" s="21" t="s">
        <v>128</v>
      </c>
    </row>
    <row r="18" spans="1:7" x14ac:dyDescent="0.25">
      <c r="A18" s="40" t="s">
        <v>119</v>
      </c>
      <c r="B18" s="7">
        <v>3</v>
      </c>
      <c r="C18" s="7">
        <v>3</v>
      </c>
      <c r="D18" s="10" t="s">
        <v>30</v>
      </c>
      <c r="E18" s="7">
        <v>1</v>
      </c>
      <c r="F18" s="7">
        <v>6</v>
      </c>
      <c r="G18" s="40"/>
    </row>
    <row r="19" spans="1:7" x14ac:dyDescent="0.25">
      <c r="B19" s="7"/>
      <c r="C19" s="7"/>
      <c r="D19" s="7"/>
      <c r="E19" s="7"/>
      <c r="F19" s="7"/>
    </row>
    <row r="20" spans="1:7" x14ac:dyDescent="0.25">
      <c r="A20" s="40" t="s">
        <v>38</v>
      </c>
      <c r="B20" s="7">
        <v>4</v>
      </c>
      <c r="C20" s="7">
        <v>4</v>
      </c>
      <c r="D20" s="7">
        <v>1</v>
      </c>
      <c r="E20" s="7">
        <v>5</v>
      </c>
      <c r="F20" s="7">
        <v>2</v>
      </c>
      <c r="G20" s="40"/>
    </row>
    <row r="23" spans="1:7" ht="29.4" customHeight="1" x14ac:dyDescent="0.25">
      <c r="A23" s="94" t="s">
        <v>134</v>
      </c>
      <c r="B23" s="95"/>
      <c r="C23" s="95"/>
      <c r="D23" s="95"/>
      <c r="E23" s="95"/>
      <c r="F23" s="96"/>
    </row>
    <row r="26" spans="1:7" ht="13.8" thickBot="1" x14ac:dyDescent="0.3"/>
    <row r="27" spans="1:7" ht="13.8" thickBot="1" x14ac:dyDescent="0.3">
      <c r="A27" s="97"/>
      <c r="B27" s="98" t="s">
        <v>31</v>
      </c>
      <c r="C27" s="99" t="s">
        <v>33</v>
      </c>
      <c r="D27" s="99" t="s">
        <v>32</v>
      </c>
      <c r="E27" s="99" t="s">
        <v>34</v>
      </c>
      <c r="F27" s="100" t="s">
        <v>37</v>
      </c>
    </row>
    <row r="28" spans="1:7" x14ac:dyDescent="0.25">
      <c r="A28" s="58" t="s">
        <v>113</v>
      </c>
      <c r="B28" s="63"/>
      <c r="C28" s="3"/>
      <c r="D28" s="3"/>
      <c r="E28" s="3"/>
      <c r="F28" s="64"/>
    </row>
    <row r="29" spans="1:7" ht="52.8" x14ac:dyDescent="0.25">
      <c r="A29" s="56" t="s">
        <v>121</v>
      </c>
      <c r="B29" s="63" t="s">
        <v>35</v>
      </c>
      <c r="C29" s="3" t="s">
        <v>36</v>
      </c>
      <c r="D29" s="25" t="s">
        <v>39</v>
      </c>
      <c r="E29" s="25" t="s">
        <v>40</v>
      </c>
      <c r="F29" s="68" t="s">
        <v>45</v>
      </c>
    </row>
    <row r="30" spans="1:7" ht="66" x14ac:dyDescent="0.25">
      <c r="A30" s="56" t="s">
        <v>122</v>
      </c>
      <c r="B30" s="67" t="s">
        <v>43</v>
      </c>
      <c r="C30" s="25" t="s">
        <v>44</v>
      </c>
      <c r="D30" s="25" t="s">
        <v>42</v>
      </c>
      <c r="E30" s="25" t="s">
        <v>41</v>
      </c>
      <c r="F30" s="68" t="s">
        <v>46</v>
      </c>
    </row>
    <row r="31" spans="1:7" ht="66" x14ac:dyDescent="0.25">
      <c r="A31" s="56" t="s">
        <v>123</v>
      </c>
      <c r="B31" s="67" t="s">
        <v>35</v>
      </c>
      <c r="C31" s="25" t="s">
        <v>44</v>
      </c>
      <c r="D31" s="25" t="s">
        <v>42</v>
      </c>
      <c r="E31" s="25" t="s">
        <v>47</v>
      </c>
      <c r="F31" s="68" t="s">
        <v>46</v>
      </c>
    </row>
    <row r="32" spans="1:7" x14ac:dyDescent="0.25">
      <c r="A32" s="56"/>
      <c r="B32" s="63"/>
      <c r="C32" s="3"/>
      <c r="D32" s="3"/>
      <c r="E32" s="3"/>
      <c r="F32" s="64"/>
    </row>
    <row r="33" spans="1:6" x14ac:dyDescent="0.25">
      <c r="A33" s="59" t="s">
        <v>114</v>
      </c>
      <c r="B33" s="63"/>
      <c r="C33" s="3"/>
      <c r="D33" s="3"/>
      <c r="E33" s="3"/>
      <c r="F33" s="64"/>
    </row>
    <row r="34" spans="1:6" ht="52.8" x14ac:dyDescent="0.25">
      <c r="A34" s="56" t="s">
        <v>121</v>
      </c>
      <c r="B34" s="63" t="s">
        <v>54</v>
      </c>
      <c r="C34" s="3" t="s">
        <v>44</v>
      </c>
      <c r="D34" s="25" t="s">
        <v>49</v>
      </c>
      <c r="E34" s="25" t="s">
        <v>48</v>
      </c>
      <c r="F34" s="68" t="s">
        <v>51</v>
      </c>
    </row>
    <row r="35" spans="1:6" ht="39.6" x14ac:dyDescent="0.25">
      <c r="A35" s="56" t="s">
        <v>122</v>
      </c>
      <c r="B35" s="63" t="s">
        <v>53</v>
      </c>
      <c r="C35" s="3" t="s">
        <v>44</v>
      </c>
      <c r="D35" s="3" t="s">
        <v>52</v>
      </c>
      <c r="E35" s="3" t="s">
        <v>58</v>
      </c>
      <c r="F35" s="69" t="s">
        <v>55</v>
      </c>
    </row>
    <row r="36" spans="1:6" ht="26.4" x14ac:dyDescent="0.25">
      <c r="A36" s="56" t="s">
        <v>123</v>
      </c>
      <c r="B36" s="63" t="s">
        <v>56</v>
      </c>
      <c r="C36" s="3" t="s">
        <v>60</v>
      </c>
      <c r="D36" s="3" t="s">
        <v>60</v>
      </c>
      <c r="E36" s="3" t="s">
        <v>59</v>
      </c>
      <c r="F36" s="69" t="s">
        <v>57</v>
      </c>
    </row>
    <row r="37" spans="1:6" x14ac:dyDescent="0.25">
      <c r="A37" s="57"/>
      <c r="B37" s="63"/>
      <c r="C37" s="3"/>
      <c r="D37" s="3"/>
      <c r="E37" s="3"/>
      <c r="F37" s="64"/>
    </row>
    <row r="38" spans="1:6" x14ac:dyDescent="0.25">
      <c r="A38" s="57"/>
      <c r="B38" s="63"/>
      <c r="C38" s="3"/>
      <c r="D38" s="3"/>
      <c r="E38" s="3"/>
      <c r="F38" s="64"/>
    </row>
    <row r="39" spans="1:6" x14ac:dyDescent="0.25">
      <c r="A39" s="57"/>
      <c r="B39" s="63"/>
      <c r="C39" s="3"/>
      <c r="D39" s="3"/>
      <c r="E39" s="3"/>
      <c r="F39" s="64"/>
    </row>
    <row r="40" spans="1:6" x14ac:dyDescent="0.25">
      <c r="A40" s="60" t="s">
        <v>115</v>
      </c>
      <c r="B40" s="63"/>
      <c r="C40" s="3"/>
      <c r="D40" s="3"/>
      <c r="E40" s="3"/>
      <c r="F40" s="64"/>
    </row>
    <row r="41" spans="1:6" ht="66" x14ac:dyDescent="0.25">
      <c r="A41" s="56" t="s">
        <v>121</v>
      </c>
      <c r="B41" s="63" t="s">
        <v>35</v>
      </c>
      <c r="C41" s="3" t="s">
        <v>44</v>
      </c>
      <c r="D41" s="3" t="s">
        <v>62</v>
      </c>
      <c r="E41" s="3" t="s">
        <v>61</v>
      </c>
      <c r="F41" s="68" t="s">
        <v>63</v>
      </c>
    </row>
    <row r="42" spans="1:6" ht="39.6" x14ac:dyDescent="0.25">
      <c r="A42" s="56" t="s">
        <v>122</v>
      </c>
      <c r="B42" s="63" t="s">
        <v>35</v>
      </c>
      <c r="C42" s="3" t="s">
        <v>36</v>
      </c>
      <c r="D42" s="3" t="s">
        <v>69</v>
      </c>
      <c r="E42" s="3" t="s">
        <v>70</v>
      </c>
      <c r="F42" s="69" t="s">
        <v>64</v>
      </c>
    </row>
    <row r="43" spans="1:6" ht="66" x14ac:dyDescent="0.25">
      <c r="A43" s="56" t="s">
        <v>123</v>
      </c>
      <c r="B43" s="3" t="s">
        <v>66</v>
      </c>
      <c r="C43" t="s">
        <v>36</v>
      </c>
      <c r="D43" s="3" t="s">
        <v>67</v>
      </c>
      <c r="E43" s="3" t="s">
        <v>65</v>
      </c>
      <c r="F43" s="69" t="s">
        <v>68</v>
      </c>
    </row>
    <row r="44" spans="1:6" ht="26.4" x14ac:dyDescent="0.25">
      <c r="A44" s="56" t="s">
        <v>124</v>
      </c>
      <c r="B44" s="63" t="s">
        <v>72</v>
      </c>
      <c r="C44" s="3" t="s">
        <v>36</v>
      </c>
      <c r="D44" s="3" t="s">
        <v>60</v>
      </c>
      <c r="E44" s="3" t="s">
        <v>71</v>
      </c>
      <c r="F44" s="69" t="s">
        <v>73</v>
      </c>
    </row>
    <row r="45" spans="1:6" ht="13.8" thickBot="1" x14ac:dyDescent="0.3">
      <c r="A45" s="56" t="s">
        <v>125</v>
      </c>
      <c r="B45" s="63" t="s">
        <v>35</v>
      </c>
      <c r="C45" s="3" t="s">
        <v>60</v>
      </c>
      <c r="D45" s="66" t="s">
        <v>92</v>
      </c>
      <c r="E45" s="66" t="s">
        <v>88</v>
      </c>
      <c r="F45" s="69"/>
    </row>
    <row r="46" spans="1:6" ht="39.6" x14ac:dyDescent="0.25">
      <c r="A46" s="56" t="s">
        <v>126</v>
      </c>
      <c r="B46" s="63" t="s">
        <v>75</v>
      </c>
      <c r="C46" s="3" t="s">
        <v>36</v>
      </c>
      <c r="D46" s="3" t="s">
        <v>77</v>
      </c>
      <c r="E46" s="3" t="s">
        <v>74</v>
      </c>
      <c r="F46" s="69" t="s">
        <v>76</v>
      </c>
    </row>
    <row r="47" spans="1:6" x14ac:dyDescent="0.25">
      <c r="A47" s="56" t="s">
        <v>127</v>
      </c>
      <c r="B47" s="63"/>
      <c r="C47" s="3"/>
      <c r="D47" s="3"/>
      <c r="E47" s="3"/>
      <c r="F47" s="64"/>
    </row>
    <row r="48" spans="1:6" x14ac:dyDescent="0.25">
      <c r="A48" s="57"/>
      <c r="B48" s="63"/>
      <c r="C48" s="3"/>
      <c r="D48" s="3"/>
      <c r="E48" s="3"/>
      <c r="F48" s="64"/>
    </row>
    <row r="49" spans="1:6" x14ac:dyDescent="0.25">
      <c r="A49" s="61" t="s">
        <v>116</v>
      </c>
      <c r="B49" s="63"/>
      <c r="C49" s="3"/>
      <c r="D49" s="3"/>
      <c r="E49" s="3"/>
      <c r="F49" s="64"/>
    </row>
    <row r="50" spans="1:6" ht="39.6" x14ac:dyDescent="0.25">
      <c r="A50" s="56" t="s">
        <v>121</v>
      </c>
      <c r="B50" s="63" t="s">
        <v>79</v>
      </c>
      <c r="C50" s="3" t="s">
        <v>80</v>
      </c>
      <c r="D50" s="3" t="s">
        <v>82</v>
      </c>
      <c r="E50" s="3" t="s">
        <v>78</v>
      </c>
      <c r="F50" s="69" t="s">
        <v>81</v>
      </c>
    </row>
    <row r="51" spans="1:6" x14ac:dyDescent="0.25">
      <c r="A51" s="57"/>
      <c r="B51" s="63"/>
      <c r="C51" s="3"/>
      <c r="D51" s="3"/>
      <c r="E51" s="3"/>
      <c r="F51" s="64"/>
    </row>
    <row r="52" spans="1:6" x14ac:dyDescent="0.25">
      <c r="A52" s="62" t="s">
        <v>117</v>
      </c>
      <c r="B52" s="63"/>
      <c r="C52" s="3"/>
      <c r="D52" s="3"/>
      <c r="E52" s="3"/>
      <c r="F52" s="64"/>
    </row>
    <row r="53" spans="1:6" ht="92.4" x14ac:dyDescent="0.25">
      <c r="A53" s="56" t="s">
        <v>121</v>
      </c>
      <c r="B53" s="63" t="s">
        <v>83</v>
      </c>
      <c r="C53" s="3" t="s">
        <v>44</v>
      </c>
      <c r="D53" s="3" t="s">
        <v>52</v>
      </c>
      <c r="E53" s="25" t="s">
        <v>41</v>
      </c>
      <c r="F53" s="69" t="s">
        <v>84</v>
      </c>
    </row>
    <row r="54" spans="1:6" ht="92.4" x14ac:dyDescent="0.25">
      <c r="A54" s="56" t="s">
        <v>122</v>
      </c>
      <c r="B54" s="63" t="s">
        <v>35</v>
      </c>
      <c r="C54" s="3" t="s">
        <v>44</v>
      </c>
      <c r="D54" s="3" t="s">
        <v>52</v>
      </c>
      <c r="E54" s="3" t="s">
        <v>47</v>
      </c>
      <c r="F54" s="69" t="s">
        <v>84</v>
      </c>
    </row>
    <row r="55" spans="1:6" x14ac:dyDescent="0.25">
      <c r="A55" s="56" t="s">
        <v>123</v>
      </c>
      <c r="B55" s="63" t="s">
        <v>85</v>
      </c>
      <c r="C55" s="3"/>
      <c r="D55" s="3"/>
      <c r="E55" s="3"/>
      <c r="F55" s="64"/>
    </row>
    <row r="56" spans="1:6" x14ac:dyDescent="0.25">
      <c r="A56" s="56" t="s">
        <v>124</v>
      </c>
      <c r="B56" s="63" t="s">
        <v>87</v>
      </c>
      <c r="C56" s="3" t="s">
        <v>60</v>
      </c>
      <c r="D56" s="3" t="s">
        <v>89</v>
      </c>
      <c r="E56" s="3" t="s">
        <v>86</v>
      </c>
      <c r="F56" s="64" t="s">
        <v>90</v>
      </c>
    </row>
    <row r="57" spans="1:6" ht="40.200000000000003" thickBot="1" x14ac:dyDescent="0.3">
      <c r="A57" s="56" t="s">
        <v>125</v>
      </c>
      <c r="B57" s="65" t="s">
        <v>35</v>
      </c>
      <c r="C57" s="66" t="s">
        <v>60</v>
      </c>
      <c r="D57" s="66" t="s">
        <v>92</v>
      </c>
      <c r="E57" s="66" t="s">
        <v>88</v>
      </c>
      <c r="F57" s="70" t="s">
        <v>91</v>
      </c>
    </row>
  </sheetData>
  <mergeCells count="2">
    <mergeCell ref="A6:F6"/>
    <mergeCell ref="A23:F23"/>
  </mergeCells>
  <phoneticPr fontId="0" type="noConversion"/>
  <pageMargins left="0.7" right="0.7" top="0.75" bottom="0.75" header="0.5" footer="0.5"/>
  <pageSetup paperSize="9" orientation="portrait" r:id="rId1"/>
  <headerFooter>
    <oddHeader>&amp;A</oddHeader>
    <oddFooter>Side &amp;P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ColWidth="12.77734375" defaultRowHeight="13.2" x14ac:dyDescent="0.25"/>
  <sheetData/>
  <phoneticPr fontId="0" type="noConversion"/>
  <pageMargins left="0.7" right="0.7" top="0.75" bottom="0.75" header="0.5" footer="0.5"/>
  <headerFooter>
    <oddHeader>&amp;A</oddHeader>
    <oddFooter>Side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defaultColWidth="12.77734375" defaultRowHeight="13.2" x14ac:dyDescent="0.25"/>
  <sheetData/>
  <phoneticPr fontId="0" type="noConversion"/>
  <pageMargins left="0.7" right="0.7" top="0.75" bottom="0.75" header="0.5" footer="0.5"/>
  <headerFooter>
    <oddHeader>&amp;A</oddHeader>
    <oddFooter>Side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defaultColWidth="12.77734375" defaultRowHeight="13.2" x14ac:dyDescent="0.25"/>
  <sheetData/>
  <phoneticPr fontId="0" type="noConversion"/>
  <pageMargins left="0.7" right="0.7" top="0.75" bottom="0.75" header="0.5" footer="0.5"/>
  <headerFooter>
    <oddHeader>&amp;A</oddHeader>
    <oddFooter>Side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ColWidth="12.77734375" defaultRowHeight="13.2" x14ac:dyDescent="0.25"/>
  <sheetData/>
  <phoneticPr fontId="0" type="noConversion"/>
  <pageMargins left="0.7" right="0.7" top="0.75" bottom="0.75" header="0.5" footer="0.5"/>
  <headerFooter>
    <oddHeader>&amp;A</oddHeader>
    <oddFooter>Side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12.77734375" defaultRowHeight="13.2" x14ac:dyDescent="0.25"/>
  <sheetData/>
  <phoneticPr fontId="0" type="noConversion"/>
  <pageMargins left="0.7" right="0.7" top="0.75" bottom="0.75" header="0.5" footer="0.5"/>
  <headerFooter>
    <oddHeader>&amp;A</oddHeader>
    <oddFooter>Side 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1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0.xml"/></Relationships>
</file>

<file path=customXml/_rels/item1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1.xml"/></Relationships>
</file>

<file path=customXml/_rels/item1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2.xml"/></Relationships>
</file>

<file path=customXml/_rels/item1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3.xml"/></Relationships>
</file>

<file path=customXml/_rels/item1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4.xml"/></Relationships>
</file>

<file path=customXml/_rels/item1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5.xml"/></Relationships>
</file>

<file path=customXml/_rels/item1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6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_rels/item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.xml"/></Relationships>
</file>

<file path=customXml/_rels/item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.xml"/></Relationships>
</file>

<file path=customXml/item1.xml>��< ? x m l   v e r s i o n = " 1 . 0 "   e n c o d i n g = " U T F - 1 6 " ? > < G e m i n i   x m l n s = " h t t p : / / g e m i n i / p i v o t c u s t o m i z a t i o n / L i n k e d T a b l e U p d a t e M o d e " > < C u s t o m C o n t e n t > < ! [ C D A T A [ T r u e ] ] > < / C u s t o m C o n t e n t > < / G e m i n i > 
</file>

<file path=customXml/item10.xml>��< ? x m l   v e r s i o n = " 1 . 0 "   e n c o d i n g = " U T F - 1 6 " ? > < G e m i n i   x m l n s = " h t t p : / / g e m i n i / p i v o t c u s t o m i z a t i o n / S h o w I m p l i c i t M e a s u r e s " > < C u s t o m C o n t e n t > < ! [ C D A T A [ F a l s e ] ] > < / C u s t o m C o n t e n t > < / G e m i n i > 
</file>

<file path=customXml/item11.xml>��< ? x m l   v e r s i o n = " 1 . 0 "   e n c o d i n g = " U T F - 1 6 " ? > < G e m i n i   x m l n s = " h t t p : / / g e m i n i / p i v o t c u s t o m i z a t i o n / T a b l e O r d e r " > < C u s t o m C o n t e n t > < ! [ C D A T A [ T a b e l 1 ] ] > < / C u s t o m C o n t e n t > < / G e m i n i > 
</file>

<file path=customXml/item12.xml>��< ? x m l   v e r s i o n = " 1 . 0 "   e n c o d i n g = " U T F - 1 6 " ? > < G e m i n i   x m l n s = " h t t p : / / g e m i n i / p i v o t c u s t o m i z a t i o n / E r r o r C a c h e " > < C u s t o m C o n t e n t > < ! [ C D A T A [ < D a t a M o d e l i n g S a n d b o x . S e r i a l i z e d S a n d b o x E r r o r C a c h e   x m l n s = " h t t p : / / s c h e m a s . d a t a c o n t r a c t . o r g / 2 0 0 4 / 0 7 / M i c r o s o f t . A n a l y s i s S e r v i c e s . B a c k E n d "   x m l n s : i = " h t t p : / / w w w . w 3 . o r g / 2 0 0 1 / X M L S c h e m a - i n s t a n c e " > < E r r o r C a c h e D i c t i o n a r y   x m l n s : a = " h t t p : / / s c h e m a s . m i c r o s o f t . c o m / 2 0 0 3 / 1 0 / S e r i a l i z a t i o n / A r r a y s " / > < L a s t P r o c e s s e d T i m e > 2 0 2 2 - 1 1 - 1 5 T 2 2 : 0 2 : 2 9 . 9 9 6 2 8 1 4 + 0 1 : 0 0 < / L a s t P r o c e s s e d T i m e > < / D a t a M o d e l i n g S a n d b o x . S e r i a l i z e d S a n d b o x E r r o r C a c h e > ] ] > < / C u s t o m C o n t e n t > < / G e m i n i > 
</file>

<file path=customXml/item13.xml>��< ? x m l   v e r s i o n = " 1 . 0 "   e n c o d i n g = " U T F - 1 6 " ? > < G e m i n i   x m l n s = " h t t p : / / g e m i n i / p i v o t c u s t o m i z a t i o n / S a n d b o x N o n E m p t y " > < C u s t o m C o n t e n t > < ! [ C D A T A [ 1 ] ] > < / C u s t o m C o n t e n t > < / G e m i n i > 
</file>

<file path=customXml/item14.xml>��< ? x m l   v e r s i o n = " 1 . 0 "   e n c o d i n g = " U T F - 1 6 " ? > < G e m i n i   x m l n s = " h t t p : / / g e m i n i / p i v o t c u s t o m i z a t i o n / R e l a t i o n s h i p A u t o D e t e c t i o n E n a b l e d " > < C u s t o m C o n t e n t > < ! [ C D A T A [ T r u e ] ] > < / C u s t o m C o n t e n t > < / G e m i n i > 
</file>

<file path=customXml/item15.xml>��< ? x m l   v e r s i o n = " 1 . 0 "   e n c o d i n g = " U T F - 1 6 " ? > < G e m i n i   x m l n s = " h t t p : / / g e m i n i / p i v o t c u s t o m i z a t i o n / S h o w H i d d e n " > < C u s t o m C o n t e n t > < ! [ C D A T A [ T r u e ] ] > < / C u s t o m C o n t e n t > < / G e m i n i > 
</file>

<file path=customXml/item16.xml>��< ? x m l   v e r s i o n = " 1 . 0 "   e n c o d i n g = " U T F - 1 6 " ? > < G e m i n i   x m l n s = " h t t p : / / g e m i n i / p i v o t c u s t o m i z a t i o n / P o w e r P i v o t V e r s i o n " > < C u s t o m C o n t e n t > < ! [ C D A T A [ 2 0 1 5 . 1 3 0 . 1 6 0 5 . 1 0 5 3 ] ] > < / C u s t o m C o n t e n t > < / G e m i n i > 
</file>

<file path=customXml/item2.xml>��< ? x m l   v e r s i o n = " 1 . 0 "   e n c o d i n g = " U T F - 1 6 " ? > < G e m i n i   x m l n s = " h t t p : / / g e m i n i / p i v o t c u s t o m i z a t i o n / M a n u a l C a l c M o d e " > < C u s t o m C o n t e n t > < ! [ C D A T A [ F a l s e ] ] > < / C u s t o m C o n t e n t > < / G e m i n i > 
</file>

<file path=customXml/item3.xml>��< ? x m l   v e r s i o n = " 1 . 0 "   e n c o d i n g = " U T F - 1 6 " ? > < G e m i n i   x m l n s = " h t t p : / / g e m i n i / p i v o t c u s t o m i z a t i o n / D i a g r a m s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M e a s u r e D i a g r a m S a n d b o x A d a p t e r " > < T a b l e N a m e > T a b e l 1 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 T a b e l 1 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 C o l u m n s \ K o l o n n e 1 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 C o l u m n s \ K o l o n n e 1 < / K e y > < / a : K e y > < a : V a l u e   i : t y p e = " M e a s u r e G r i d N o d e V i e w S t a t e " > < L a y e d O u t > t r u e < / L a y e d O u t > < / a : V a l u e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4.xml>��< ? x m l   v e r s i o n = " 1 . 0 "   e n c o d i n g = " U T F - 1 6 " ? > < G e m i n i   x m l n s = " h t t p : / / g e m i n i / p i v o t c u s t o m i z a t i o n / F o r m u l a B a r S t a t e " > < C u s t o m C o n t e n t > < ! [ C D A T A [ < S a n d b o x E d i t o r . F o r m u l a B a r S t a t e   x m l n s = " h t t p : / / s c h e m a s . d a t a c o n t r a c t . o r g / 2 0 0 4 / 0 7 / M i c r o s o f t . A n a l y s i s S e r v i c e s . C o m m o n "   x m l n s : i = " h t t p : / / w w w . w 3 . o r g / 2 0 0 1 / X M L S c h e m a - i n s t a n c e " > < H e i g h t > 2 2 < / H e i g h t > < / S a n d b o x E d i t o r . F o r m u l a B a r S t a t e > ] ] > < / C u s t o m C o n t e n t > < / G e m i n i > 
</file>

<file path=customXml/item5.xml>��< ? x m l   v e r s i o n = " 1 . 0 "   e n c o d i n g = " U T F - 1 6 " ? > < G e m i n i   x m l n s = " h t t p : / / g e m i n i / p i v o t c u s t o m i z a t i o n / T a b l e X M L _ T a b e l 1 " > < C u s t o m C o n t e n t > < ! [ C D A T A [ < T a b l e W i d g e t G r i d S e r i a l i z a t i o n   x m l n s : x s d = " h t t p : / / w w w . w 3 . o r g / 2 0 0 1 / X M L S c h e m a "   x m l n s : x s i = " h t t p : / / w w w . w 3 . o r g / 2 0 0 1 / X M L S c h e m a - i n s t a n c e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 K o l o n n e 1 < / s t r i n g > < / k e y > < v a l u e > < i n t > 9 5 < / i n t > < / v a l u e > < / i t e m > < / C o l u m n W i d t h s > < C o l u m n D i s p l a y I n d e x > < i t e m > < k e y > < s t r i n g > K o l o n n e 1 < / s t r i n g > < / k e y > < v a l u e > < i n t > 0 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6.xml>��< ? x m l   v e r s i o n = " 1 . 0 "   e n c o d i n g = " U T F - 1 6 " ? > < G e m i n i   x m l n s = " h t t p : / / g e m i n i / p i v o t c u s t o m i z a t i o n / T a b l e W i d g e t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T a b l e W i d g e t V i e w M o d e l S a n d b o x A d a p t e r " > < T a b l e N a m e > T a b e l 1 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 T a b e l 1 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 C o l u m n s \ K o l o n n e 1 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7.xml>��< ? x m l   v e r s i o n = " 1 . 0 "   e n c o d i n g = " U T F - 1 6 " ? > < G e m i n i   x m l n s = " h t t p : / / g e m i n i / p i v o t c u s t o m i z a t i o n / C l i e n t W i n d o w X M L " > < C u s t o m C o n t e n t > < ! [ C D A T A [ T a b e l 1 ] ] > < / C u s t o m C o n t e n t > < / G e m i n i > 
</file>

<file path=customXml/item8.xml>��< ? x m l   v e r s i o n = " 1 . 0 "   e n c o d i n g = " U T F - 1 6 " ? > < G e m i n i   x m l n s = " h t t p : / / g e m i n i / p i v o t c u s t o m i z a t i o n / M e a s u r e G r i d S t a t e " > < C u s t o m C o n t e n t > < ! [ C D A T A [ < A r r a y O f K e y V a l u e O f s t r i n g S a n d b o x E d i t o r . M e a s u r e G r i d S t a t e S c d E 3 5 R y   x m l n s = " h t t p : / / s c h e m a s . m i c r o s o f t . c o m / 2 0 0 3 / 1 0 / S e r i a l i z a t i o n / A r r a y s "   x m l n s : i = " h t t p : / / w w w . w 3 . o r g / 2 0 0 1 / X M L S c h e m a - i n s t a n c e " > < K e y V a l u e O f s t r i n g S a n d b o x E d i t o r . M e a s u r e G r i d S t a t e S c d E 3 5 R y > < K e y > T a b e l 1 < / K e y > < V a l u e   x m l n s : a = " h t t p : / / s c h e m a s . d a t a c o n t r a c t . o r g / 2 0 0 4 / 0 7 / M i c r o s o f t . A n a l y s i s S e r v i c e s . C o m m o n " > < a : H a s F o c u s > t r u e < / a : H a s F o c u s > < a : S i z e A t D p i 9 6 > 1 1 3 < / a : S i z e A t D p i 9 6 > < a : V i s i b l e > t r u e < / a : V i s i b l e > < / V a l u e > < / K e y V a l u e O f s t r i n g S a n d b o x E d i t o r . M e a s u r e G r i d S t a t e S c d E 3 5 R y > < / A r r a y O f K e y V a l u e O f s t r i n g S a n d b o x E d i t o r . M e a s u r e G r i d S t a t e S c d E 3 5 R y > ] ] > < / C u s t o m C o n t e n t > < / G e m i n i > 
</file>

<file path=customXml/item9.xml>��< ? x m l   v e r s i o n = " 1 . 0 "   e n c o d i n g = " U T F - 1 6 " ? > < G e m i n i   x m l n s = " h t t p : / / g e m i n i / p i v o t c u s t o m i z a t i o n / I s S a n d b o x E m b e d d e d " > < C u s t o m C o n t e n t > < ! [ C D A T A [ y e s ] ] > < / C u s t o m C o n t e n t > < / G e m i n i > 
</file>

<file path=customXml/itemProps1.xml><?xml version="1.0" encoding="utf-8"?>
<ds:datastoreItem xmlns:ds="http://schemas.openxmlformats.org/officeDocument/2006/customXml" ds:itemID="{6C59BB9B-DB3F-493B-ABF2-061511FC336E}">
  <ds:schemaRefs/>
</ds:datastoreItem>
</file>

<file path=customXml/itemProps10.xml><?xml version="1.0" encoding="utf-8"?>
<ds:datastoreItem xmlns:ds="http://schemas.openxmlformats.org/officeDocument/2006/customXml" ds:itemID="{D43880B3-A61A-4A33-B15A-8A0E7A1EC669}">
  <ds:schemaRefs/>
</ds:datastoreItem>
</file>

<file path=customXml/itemProps11.xml><?xml version="1.0" encoding="utf-8"?>
<ds:datastoreItem xmlns:ds="http://schemas.openxmlformats.org/officeDocument/2006/customXml" ds:itemID="{AF803379-F45C-4ED2-9AE4-670D93AAED89}">
  <ds:schemaRefs/>
</ds:datastoreItem>
</file>

<file path=customXml/itemProps12.xml><?xml version="1.0" encoding="utf-8"?>
<ds:datastoreItem xmlns:ds="http://schemas.openxmlformats.org/officeDocument/2006/customXml" ds:itemID="{0F4B2E44-F301-4D64-81EE-4132A99A438D}">
  <ds:schemaRefs/>
</ds:datastoreItem>
</file>

<file path=customXml/itemProps13.xml><?xml version="1.0" encoding="utf-8"?>
<ds:datastoreItem xmlns:ds="http://schemas.openxmlformats.org/officeDocument/2006/customXml" ds:itemID="{AFBEBB58-023A-42A2-BD5D-7C04D744AC2D}">
  <ds:schemaRefs/>
</ds:datastoreItem>
</file>

<file path=customXml/itemProps14.xml><?xml version="1.0" encoding="utf-8"?>
<ds:datastoreItem xmlns:ds="http://schemas.openxmlformats.org/officeDocument/2006/customXml" ds:itemID="{BB0AB83E-0966-406A-B41B-350DE5505781}">
  <ds:schemaRefs/>
</ds:datastoreItem>
</file>

<file path=customXml/itemProps15.xml><?xml version="1.0" encoding="utf-8"?>
<ds:datastoreItem xmlns:ds="http://schemas.openxmlformats.org/officeDocument/2006/customXml" ds:itemID="{4FAADD2D-570E-4460-9D92-90140685330E}">
  <ds:schemaRefs/>
</ds:datastoreItem>
</file>

<file path=customXml/itemProps16.xml><?xml version="1.0" encoding="utf-8"?>
<ds:datastoreItem xmlns:ds="http://schemas.openxmlformats.org/officeDocument/2006/customXml" ds:itemID="{C7236E42-02AB-401E-A8E9-1E5EFE13D8DF}">
  <ds:schemaRefs/>
</ds:datastoreItem>
</file>

<file path=customXml/itemProps2.xml><?xml version="1.0" encoding="utf-8"?>
<ds:datastoreItem xmlns:ds="http://schemas.openxmlformats.org/officeDocument/2006/customXml" ds:itemID="{E2A94CD1-48FA-47EE-977D-B7EE99F71B4C}">
  <ds:schemaRefs/>
</ds:datastoreItem>
</file>

<file path=customXml/itemProps3.xml><?xml version="1.0" encoding="utf-8"?>
<ds:datastoreItem xmlns:ds="http://schemas.openxmlformats.org/officeDocument/2006/customXml" ds:itemID="{BCC47106-5E81-4345-9006-C14B92911B3B}">
  <ds:schemaRefs/>
</ds:datastoreItem>
</file>

<file path=customXml/itemProps4.xml><?xml version="1.0" encoding="utf-8"?>
<ds:datastoreItem xmlns:ds="http://schemas.openxmlformats.org/officeDocument/2006/customXml" ds:itemID="{286E3C87-E691-4B1B-AADC-A4D592AFB016}">
  <ds:schemaRefs/>
</ds:datastoreItem>
</file>

<file path=customXml/itemProps5.xml><?xml version="1.0" encoding="utf-8"?>
<ds:datastoreItem xmlns:ds="http://schemas.openxmlformats.org/officeDocument/2006/customXml" ds:itemID="{C6BFBCAE-44CE-4D7D-8493-239A5A6C222B}">
  <ds:schemaRefs/>
</ds:datastoreItem>
</file>

<file path=customXml/itemProps6.xml><?xml version="1.0" encoding="utf-8"?>
<ds:datastoreItem xmlns:ds="http://schemas.openxmlformats.org/officeDocument/2006/customXml" ds:itemID="{EC69B2CE-68A0-4FF9-A174-F54D9DEF7B21}">
  <ds:schemaRefs/>
</ds:datastoreItem>
</file>

<file path=customXml/itemProps7.xml><?xml version="1.0" encoding="utf-8"?>
<ds:datastoreItem xmlns:ds="http://schemas.openxmlformats.org/officeDocument/2006/customXml" ds:itemID="{F48B55F4-E836-4E52-9B85-2796571AD263}">
  <ds:schemaRefs/>
</ds:datastoreItem>
</file>

<file path=customXml/itemProps8.xml><?xml version="1.0" encoding="utf-8"?>
<ds:datastoreItem xmlns:ds="http://schemas.openxmlformats.org/officeDocument/2006/customXml" ds:itemID="{8E57C51F-05BC-43E2-BDC4-0A39FC1ACFB0}">
  <ds:schemaRefs/>
</ds:datastoreItem>
</file>

<file path=customXml/itemProps9.xml><?xml version="1.0" encoding="utf-8"?>
<ds:datastoreItem xmlns:ds="http://schemas.openxmlformats.org/officeDocument/2006/customXml" ds:itemID="{C2626B50-B5EB-4BF8-83D3-33569F4644EF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16</vt:i4>
      </vt:variant>
    </vt:vector>
  </HeadingPairs>
  <TitlesOfParts>
    <vt:vector size="16" baseType="lpstr">
      <vt:lpstr>Vejl. løsning</vt:lpstr>
      <vt:lpstr>Data</vt:lpstr>
      <vt:lpstr>Kulturforskelle</vt:lpstr>
      <vt:lpstr>Konkurrenter</vt:lpstr>
      <vt:lpstr>Ark5</vt:lpstr>
      <vt:lpstr>Ark6</vt:lpstr>
      <vt:lpstr>Ark7</vt:lpstr>
      <vt:lpstr>Ark8</vt:lpstr>
      <vt:lpstr>Ark9</vt:lpstr>
      <vt:lpstr>Ark10</vt:lpstr>
      <vt:lpstr>Ark11</vt:lpstr>
      <vt:lpstr>Ark12</vt:lpstr>
      <vt:lpstr>Ark13</vt:lpstr>
      <vt:lpstr>Ark14</vt:lpstr>
      <vt:lpstr>Ark15</vt:lpstr>
      <vt:lpstr>Ark16</vt:lpstr>
    </vt:vector>
  </TitlesOfParts>
  <Company>Esbjerg Handelsskole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Brugernavn er ikke angivet</dc:creator>
  <cp:lastModifiedBy>Bruger</cp:lastModifiedBy>
  <cp:lastPrinted>2017-03-22T07:58:58Z</cp:lastPrinted>
  <dcterms:created xsi:type="dcterms:W3CDTF">2000-02-22T12:43:05Z</dcterms:created>
  <dcterms:modified xsi:type="dcterms:W3CDTF">2023-08-10T06:07:36Z</dcterms:modified>
</cp:coreProperties>
</file>