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mon\Documents\Opgaver Trojka\"/>
    </mc:Choice>
  </mc:AlternateContent>
  <bookViews>
    <workbookView xWindow="0" yWindow="-435" windowWidth="24240" windowHeight="13740" activeTab="4" xr2:uid="{00000000-000D-0000-FFFF-FFFF00000000}"/>
  </bookViews>
  <sheets>
    <sheet name="13.1" sheetId="9" r:id="rId1"/>
    <sheet name="13.2" sheetId="5" r:id="rId2"/>
    <sheet name="13.3" sheetId="6" r:id="rId3"/>
    <sheet name="13.4" sheetId="7" r:id="rId4"/>
    <sheet name="13.5" sheetId="8" r:id="rId5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5" i="8" l="1"/>
  <c r="C25" i="8"/>
  <c r="D25" i="8"/>
  <c r="C40" i="7"/>
  <c r="D40" i="7"/>
  <c r="B40" i="7"/>
  <c r="B39" i="7"/>
  <c r="C39" i="7"/>
  <c r="D39" i="7"/>
  <c r="C28" i="7"/>
  <c r="D28" i="7"/>
  <c r="B28" i="7"/>
  <c r="B27" i="7"/>
  <c r="C27" i="7"/>
  <c r="D27" i="7"/>
  <c r="B36" i="6"/>
  <c r="C36" i="6"/>
  <c r="D36" i="6"/>
  <c r="C25" i="6"/>
  <c r="D25" i="6"/>
  <c r="B25" i="6"/>
  <c r="B24" i="6"/>
  <c r="C24" i="6"/>
  <c r="D24" i="6"/>
  <c r="C54" i="8"/>
  <c r="C52" i="8"/>
  <c r="C53" i="8"/>
  <c r="C55" i="8"/>
  <c r="B6" i="8"/>
  <c r="B9" i="8"/>
  <c r="C43" i="8"/>
  <c r="C44" i="8"/>
  <c r="C45" i="8"/>
  <c r="C46" i="8"/>
  <c r="C47" i="8"/>
  <c r="B11" i="8"/>
  <c r="B13" i="8"/>
  <c r="B14" i="8"/>
  <c r="C48" i="8"/>
  <c r="C49" i="8"/>
  <c r="C50" i="8"/>
  <c r="C51" i="8"/>
  <c r="C56" i="8"/>
  <c r="C57" i="8"/>
  <c r="D6" i="8"/>
  <c r="D9" i="8"/>
  <c r="D11" i="8"/>
  <c r="D13" i="8"/>
  <c r="D14" i="8"/>
  <c r="C6" i="8"/>
  <c r="C9" i="8"/>
  <c r="C11" i="8"/>
  <c r="C13" i="8"/>
  <c r="C14" i="8"/>
  <c r="D7" i="7"/>
  <c r="D10" i="7"/>
  <c r="D12" i="7"/>
  <c r="D14" i="7"/>
  <c r="D15" i="7"/>
  <c r="D16" i="7"/>
  <c r="C15" i="7"/>
  <c r="B7" i="7"/>
  <c r="B10" i="7"/>
  <c r="B12" i="7"/>
  <c r="B14" i="7"/>
  <c r="B15" i="7"/>
  <c r="B6" i="6"/>
  <c r="B9" i="6"/>
  <c r="B11" i="6"/>
  <c r="B13" i="6"/>
  <c r="B14" i="6"/>
  <c r="B15" i="6"/>
  <c r="C6" i="6"/>
  <c r="C9" i="6"/>
  <c r="C11" i="6"/>
  <c r="C13" i="6"/>
  <c r="C14" i="6"/>
  <c r="C15" i="6"/>
  <c r="D6" i="6"/>
  <c r="D9" i="6"/>
  <c r="D11" i="6"/>
  <c r="D13" i="6"/>
  <c r="D14" i="6"/>
  <c r="D15" i="6"/>
  <c r="D15" i="8"/>
  <c r="F17" i="8"/>
  <c r="D30" i="8"/>
  <c r="D37" i="8"/>
  <c r="D38" i="8"/>
  <c r="D39" i="8"/>
  <c r="C15" i="8"/>
  <c r="C30" i="8"/>
  <c r="C37" i="8"/>
  <c r="C38" i="8"/>
  <c r="C39" i="8"/>
  <c r="B15" i="8"/>
  <c r="C17" i="8"/>
  <c r="B30" i="8"/>
  <c r="B37" i="8"/>
  <c r="B38" i="8"/>
  <c r="B39" i="8"/>
  <c r="D26" i="8"/>
  <c r="C26" i="8"/>
  <c r="B26" i="8"/>
  <c r="C59" i="7"/>
  <c r="C44" i="7"/>
  <c r="C45" i="7"/>
  <c r="C46" i="7"/>
  <c r="C47" i="7"/>
  <c r="C48" i="7"/>
  <c r="C49" i="7"/>
  <c r="C50" i="7"/>
  <c r="C51" i="7"/>
  <c r="C52" i="7"/>
  <c r="C53" i="7"/>
  <c r="C54" i="7"/>
  <c r="C55" i="7"/>
  <c r="C57" i="7"/>
  <c r="C58" i="7"/>
  <c r="C60" i="7"/>
  <c r="B16" i="7"/>
  <c r="C18" i="7"/>
  <c r="C16" i="7"/>
</calcChain>
</file>

<file path=xl/sharedStrings.xml><?xml version="1.0" encoding="utf-8"?>
<sst xmlns="http://schemas.openxmlformats.org/spreadsheetml/2006/main" count="186" uniqueCount="85">
  <si>
    <t>Nettoomsætning</t>
  </si>
  <si>
    <t>Anlægsaktiver</t>
  </si>
  <si>
    <t>Varelager</t>
  </si>
  <si>
    <t>Likvide beholdninger</t>
  </si>
  <si>
    <t>Aktiver i alt</t>
  </si>
  <si>
    <t>Egenkapital</t>
  </si>
  <si>
    <t>Passiver i alt</t>
  </si>
  <si>
    <t>Tilgodehavender fra salg (varedebitorer)</t>
  </si>
  <si>
    <t>Langfristet gæld</t>
  </si>
  <si>
    <t>Gæld til leverandører (varekreditorer)</t>
  </si>
  <si>
    <t>Anden kortfristet gæld</t>
  </si>
  <si>
    <t>Opgave 13.2</t>
  </si>
  <si>
    <t>Opgave 13.3</t>
  </si>
  <si>
    <t>- Vareforbrug</t>
  </si>
  <si>
    <t>Bruttofortjeneste</t>
  </si>
  <si>
    <t>- Andre eksterne omkostninger</t>
  </si>
  <si>
    <t>- Personaleomkostninger</t>
  </si>
  <si>
    <t>Indtjeningsbidrag</t>
  </si>
  <si>
    <t>- Afskrivninger</t>
  </si>
  <si>
    <t>Resultat før finansielle poster</t>
  </si>
  <si>
    <t>- Finansielle omkostninger</t>
  </si>
  <si>
    <t>Resultat før skat</t>
  </si>
  <si>
    <t>- Skat af årets resultat</t>
  </si>
  <si>
    <t>Reserver</t>
  </si>
  <si>
    <t>Omsætningsaktiver</t>
  </si>
  <si>
    <t>Varedebitorer</t>
  </si>
  <si>
    <t>Anpartskapital</t>
  </si>
  <si>
    <t>Gældsforpligtelser</t>
  </si>
  <si>
    <t>Langfristet lån</t>
  </si>
  <si>
    <t>Kortfristede gældsforpligtelser:</t>
  </si>
  <si>
    <t>Varekreditorer</t>
  </si>
  <si>
    <t>Kassekredit</t>
  </si>
  <si>
    <t>Anden gæld</t>
  </si>
  <si>
    <t>Gældsforpligtelser i alt</t>
  </si>
  <si>
    <t>Pengestrømsopgørelser i 1.000 kr.</t>
  </si>
  <si>
    <t>∆ Varelager</t>
  </si>
  <si>
    <t>∆ Varedebitorer</t>
  </si>
  <si>
    <t>∆ Varekreditorer</t>
  </si>
  <si>
    <t>∆ Anden gæld</t>
  </si>
  <si>
    <t>Finansielle omkostninger</t>
  </si>
  <si>
    <t>Betalt selskabsskat</t>
  </si>
  <si>
    <t>Pengestrømme fra driftsaktivitet</t>
  </si>
  <si>
    <t>Pengestrømme fra investeringsaktivitet</t>
  </si>
  <si>
    <t>Afdrag på langfristet lån</t>
  </si>
  <si>
    <t>∆ Kassekredit</t>
  </si>
  <si>
    <t>Udbetalt udbytte</t>
  </si>
  <si>
    <t>Pengestrømme fra finansieringsaktivitet</t>
  </si>
  <si>
    <t>Likviditetsforskydning</t>
  </si>
  <si>
    <t>Likvide beholdninger primo</t>
  </si>
  <si>
    <t>Likvide beholdninger ultimo</t>
  </si>
  <si>
    <t>- Udbytte</t>
  </si>
  <si>
    <t>Opgave 13.4</t>
  </si>
  <si>
    <t>Resultat af primær drift</t>
  </si>
  <si>
    <t>Opgave 13.5</t>
  </si>
  <si>
    <t>Aktiekapital</t>
  </si>
  <si>
    <t>Opgave 13.1</t>
  </si>
  <si>
    <t xml:space="preserve">Nettoomsætning </t>
  </si>
  <si>
    <t xml:space="preserve">Anlægsaktiver </t>
  </si>
  <si>
    <t xml:space="preserve">Varelager  </t>
  </si>
  <si>
    <t xml:space="preserve">Tilgodehavender fra salg (varedebitorer) </t>
  </si>
  <si>
    <t xml:space="preserve">Likvide beholdninger </t>
  </si>
  <si>
    <t xml:space="preserve">Aktiver i alt </t>
  </si>
  <si>
    <t xml:space="preserve">Egenkapital </t>
  </si>
  <si>
    <t xml:space="preserve">Langfristet gæld </t>
  </si>
  <si>
    <t xml:space="preserve">Gæld til leverandører (varekreditorer) </t>
  </si>
  <si>
    <t xml:space="preserve">Anden kortfristet gæld </t>
  </si>
  <si>
    <t xml:space="preserve">Passiver i alt </t>
  </si>
  <si>
    <t>Kapitaltilpasningsevne</t>
  </si>
  <si>
    <t>Aktivernes omsætningshastighed</t>
  </si>
  <si>
    <t>Likviditetsgrad</t>
  </si>
  <si>
    <t>Soliditetsgrad</t>
  </si>
  <si>
    <t>Uddrag af resultatopgørelser i kr. 1.000</t>
  </si>
  <si>
    <t>Balancer i kr. 1.000</t>
  </si>
  <si>
    <t>Resultat</t>
  </si>
  <si>
    <t>·  Anlægsaktiver</t>
  </si>
  <si>
    <t>·  Omsætningsaktiver</t>
  </si>
  <si>
    <t>Nøgletal</t>
  </si>
  <si>
    <t>Indekstal</t>
  </si>
  <si>
    <t>Resultatopgørelser i kr. 1.000</t>
  </si>
  <si>
    <t>Pengestrømsopgørelser i kr. 1.000</t>
  </si>
  <si>
    <t>Årets resultat</t>
  </si>
  <si>
    <t>Omsætningsaktiver i alt</t>
  </si>
  <si>
    <t>Egenkapital i alt</t>
  </si>
  <si>
    <t>Kortfristet gæld i alt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</si>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</sst>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2"/>
      <color theme="10"/>
      <name val="Times New Roman"/>
      <family val="2"/>
    </font>
    <font>
      <u/>
      <sz val="12"/>
      <color theme="11"/>
      <name val="Times New Roman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2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rgb="FF000000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1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35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7" fillId="5" borderId="14" xfId="0" applyFont="1" applyFill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right" vertical="center" wrapText="1"/>
    </xf>
    <xf numFmtId="0" fontId="7" fillId="5" borderId="15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3" fontId="7" fillId="0" borderId="17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vertical="center" wrapText="1"/>
    </xf>
    <xf numFmtId="0" fontId="7" fillId="0" borderId="17" xfId="0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 horizontal="right" vertical="center" wrapText="1"/>
    </xf>
    <xf numFmtId="0" fontId="0" fillId="0" borderId="17" xfId="0" applyBorder="1"/>
    <xf numFmtId="0" fontId="0" fillId="0" borderId="14" xfId="0" applyBorder="1"/>
    <xf numFmtId="0" fontId="10" fillId="6" borderId="15" xfId="0" applyFont="1" applyFill="1" applyBorder="1" applyAlignment="1">
      <alignment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16" xfId="0" applyFont="1" applyBorder="1" applyAlignment="1">
      <alignment horizontal="left" vertical="center" wrapText="1" indent="1"/>
    </xf>
    <xf numFmtId="0" fontId="11" fillId="0" borderId="15" xfId="0" applyFont="1" applyBorder="1" applyAlignment="1">
      <alignment horizontal="left" vertical="center" wrapText="1" indent="1"/>
    </xf>
    <xf numFmtId="0" fontId="11" fillId="0" borderId="20" xfId="0" applyFont="1" applyBorder="1" applyAlignment="1">
      <alignment vertical="center" wrapText="1"/>
    </xf>
    <xf numFmtId="0" fontId="0" fillId="0" borderId="0" xfId="0" applyBorder="1"/>
    <xf numFmtId="0" fontId="0" fillId="0" borderId="10" xfId="0" applyBorder="1"/>
    <xf numFmtId="0" fontId="0" fillId="0" borderId="16" xfId="0" applyBorder="1"/>
    <xf numFmtId="0" fontId="11" fillId="0" borderId="0" xfId="0" applyFont="1" applyBorder="1" applyAlignment="1">
      <alignment vertical="center" wrapText="1"/>
    </xf>
    <xf numFmtId="0" fontId="0" fillId="0" borderId="15" xfId="0" applyBorder="1"/>
    <xf numFmtId="0" fontId="0" fillId="0" borderId="8" xfId="0" applyBorder="1"/>
    <xf numFmtId="0" fontId="0" fillId="0" borderId="20" xfId="0" applyBorder="1"/>
    <xf numFmtId="0" fontId="0" fillId="0" borderId="21" xfId="0" applyBorder="1"/>
    <xf numFmtId="0" fontId="0" fillId="0" borderId="11" xfId="0" applyBorder="1"/>
    <xf numFmtId="3" fontId="11" fillId="0" borderId="1" xfId="0" applyNumberFormat="1" applyFont="1" applyBorder="1"/>
    <xf numFmtId="0" fontId="11" fillId="0" borderId="1" xfId="0" applyFont="1" applyBorder="1"/>
    <xf numFmtId="3" fontId="11" fillId="0" borderId="6" xfId="0" applyNumberFormat="1" applyFont="1" applyBorder="1"/>
    <xf numFmtId="3" fontId="11" fillId="0" borderId="0" xfId="0" applyNumberFormat="1" applyFont="1" applyBorder="1"/>
    <xf numFmtId="3" fontId="11" fillId="0" borderId="4" xfId="0" applyNumberFormat="1" applyFont="1" applyBorder="1"/>
    <xf numFmtId="0" fontId="3" fillId="0" borderId="0" xfId="0" applyFont="1"/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/>
    <xf numFmtId="0" fontId="10" fillId="0" borderId="1" xfId="0" applyFont="1" applyBorder="1"/>
    <xf numFmtId="3" fontId="10" fillId="0" borderId="1" xfId="0" applyNumberFormat="1" applyFont="1" applyBorder="1"/>
    <xf numFmtId="3" fontId="11" fillId="4" borderId="1" xfId="0" applyNumberFormat="1" applyFont="1" applyFill="1" applyBorder="1"/>
    <xf numFmtId="0" fontId="11" fillId="0" borderId="4" xfId="0" applyFont="1" applyBorder="1" applyAlignment="1">
      <alignment horizontal="left"/>
    </xf>
    <xf numFmtId="0" fontId="10" fillId="0" borderId="2" xfId="0" applyFont="1" applyBorder="1"/>
    <xf numFmtId="0" fontId="7" fillId="5" borderId="22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left"/>
    </xf>
    <xf numFmtId="0" fontId="11" fillId="0" borderId="7" xfId="0" applyFont="1" applyBorder="1"/>
    <xf numFmtId="0" fontId="11" fillId="0" borderId="0" xfId="0" applyFont="1" applyBorder="1"/>
    <xf numFmtId="0" fontId="3" fillId="0" borderId="5" xfId="0" applyFont="1" applyBorder="1"/>
    <xf numFmtId="0" fontId="2" fillId="0" borderId="6" xfId="0" applyFont="1" applyBorder="1"/>
    <xf numFmtId="3" fontId="1" fillId="0" borderId="0" xfId="0" applyNumberFormat="1" applyFont="1" applyFill="1" applyBorder="1"/>
    <xf numFmtId="0" fontId="7" fillId="0" borderId="13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center"/>
    </xf>
    <xf numFmtId="0" fontId="6" fillId="5" borderId="13" xfId="0" applyFont="1" applyFill="1" applyBorder="1" applyAlignment="1">
      <alignment vertical="center" wrapText="1"/>
    </xf>
    <xf numFmtId="0" fontId="6" fillId="5" borderId="19" xfId="0" applyFont="1" applyFill="1" applyBorder="1" applyAlignment="1">
      <alignment vertical="center" wrapText="1"/>
    </xf>
    <xf numFmtId="0" fontId="7" fillId="5" borderId="13" xfId="0" applyFont="1" applyFill="1" applyBorder="1" applyAlignment="1">
      <alignment vertical="center" wrapText="1"/>
    </xf>
    <xf numFmtId="0" fontId="6" fillId="5" borderId="18" xfId="0" applyFont="1" applyFill="1" applyBorder="1" applyAlignment="1">
      <alignment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/>
    <xf numFmtId="0" fontId="10" fillId="2" borderId="27" xfId="0" applyFont="1" applyFill="1" applyBorder="1" applyAlignment="1">
      <alignment horizontal="center"/>
    </xf>
    <xf numFmtId="0" fontId="11" fillId="0" borderId="26" xfId="0" applyFont="1" applyBorder="1" applyAlignment="1"/>
    <xf numFmtId="3" fontId="11" fillId="0" borderId="27" xfId="0" applyNumberFormat="1" applyFont="1" applyBorder="1"/>
    <xf numFmtId="0" fontId="11" fillId="2" borderId="28" xfId="0" applyFont="1" applyFill="1" applyBorder="1"/>
    <xf numFmtId="0" fontId="11" fillId="0" borderId="29" xfId="0" applyFont="1" applyBorder="1"/>
    <xf numFmtId="3" fontId="11" fillId="0" borderId="30" xfId="0" applyNumberFormat="1" applyFont="1" applyBorder="1"/>
    <xf numFmtId="0" fontId="11" fillId="0" borderId="10" xfId="0" applyFont="1" applyBorder="1"/>
    <xf numFmtId="3" fontId="11" fillId="0" borderId="17" xfId="0" applyNumberFormat="1" applyFont="1" applyBorder="1"/>
    <xf numFmtId="0" fontId="11" fillId="0" borderId="26" xfId="0" applyFont="1" applyBorder="1"/>
    <xf numFmtId="3" fontId="11" fillId="0" borderId="31" xfId="0" applyNumberFormat="1" applyFont="1" applyBorder="1"/>
    <xf numFmtId="0" fontId="11" fillId="0" borderId="32" xfId="0" applyFont="1" applyBorder="1"/>
    <xf numFmtId="3" fontId="11" fillId="0" borderId="33" xfId="0" applyNumberFormat="1" applyFont="1" applyBorder="1"/>
    <xf numFmtId="3" fontId="11" fillId="0" borderId="34" xfId="0" applyNumberFormat="1" applyFont="1" applyBorder="1"/>
    <xf numFmtId="0" fontId="11" fillId="3" borderId="27" xfId="0" applyFont="1" applyFill="1" applyBorder="1" applyAlignment="1">
      <alignment horizontal="center"/>
    </xf>
    <xf numFmtId="0" fontId="11" fillId="0" borderId="26" xfId="0" applyFont="1" applyBorder="1" applyAlignment="1">
      <alignment horizontal="left"/>
    </xf>
    <xf numFmtId="0" fontId="11" fillId="3" borderId="28" xfId="0" applyFont="1" applyFill="1" applyBorder="1"/>
    <xf numFmtId="0" fontId="10" fillId="0" borderId="28" xfId="0" applyFont="1" applyBorder="1"/>
    <xf numFmtId="0" fontId="11" fillId="0" borderId="28" xfId="0" applyFont="1" applyBorder="1"/>
    <xf numFmtId="0" fontId="10" fillId="0" borderId="35" xfId="0" applyFont="1" applyBorder="1"/>
    <xf numFmtId="0" fontId="11" fillId="3" borderId="28" xfId="0" applyFont="1" applyFill="1" applyBorder="1" applyAlignment="1">
      <alignment horizontal="left"/>
    </xf>
    <xf numFmtId="0" fontId="11" fillId="0" borderId="28" xfId="0" quotePrefix="1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3" fontId="10" fillId="0" borderId="27" xfId="0" applyNumberFormat="1" applyFont="1" applyBorder="1"/>
    <xf numFmtId="0" fontId="12" fillId="0" borderId="0" xfId="0" applyFont="1"/>
    <xf numFmtId="0" fontId="0" fillId="0" borderId="0" xfId="0" applyFont="1"/>
    <xf numFmtId="3" fontId="10" fillId="0" borderId="36" xfId="0" applyNumberFormat="1" applyFont="1" applyBorder="1"/>
    <xf numFmtId="3" fontId="10" fillId="0" borderId="37" xfId="0" applyNumberFormat="1" applyFont="1" applyBorder="1"/>
    <xf numFmtId="0" fontId="11" fillId="3" borderId="1" xfId="0" applyFont="1" applyFill="1" applyBorder="1" applyAlignment="1"/>
    <xf numFmtId="0" fontId="11" fillId="0" borderId="1" xfId="0" applyFont="1" applyBorder="1" applyAlignment="1"/>
    <xf numFmtId="0" fontId="11" fillId="0" borderId="1" xfId="0" quotePrefix="1" applyFont="1" applyBorder="1" applyAlignment="1"/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3" fillId="3" borderId="23" xfId="0" applyFont="1" applyFill="1" applyBorder="1" applyAlignment="1">
      <alignment horizontal="center"/>
    </xf>
    <xf numFmtId="0" fontId="13" fillId="3" borderId="24" xfId="0" applyFont="1" applyFill="1" applyBorder="1" applyAlignment="1">
      <alignment horizontal="center"/>
    </xf>
    <xf numFmtId="0" fontId="13" fillId="3" borderId="25" xfId="0" applyFont="1" applyFill="1" applyBorder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31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0" fillId="3" borderId="2" xfId="0" applyFont="1" applyFill="1" applyBorder="1" applyAlignment="1">
      <alignment horizontal="center"/>
    </xf>
    <xf numFmtId="0" fontId="11" fillId="0" borderId="1" xfId="0" quotePrefix="1" applyFont="1" applyBorder="1" applyAlignment="1">
      <alignment horizontal="left"/>
    </xf>
    <xf numFmtId="0" fontId="11" fillId="3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3" borderId="3" xfId="0" applyFont="1" applyFill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0" fillId="3" borderId="38" xfId="0" applyFont="1" applyFill="1" applyBorder="1" applyAlignment="1">
      <alignment horizontal="center"/>
    </xf>
    <xf numFmtId="0" fontId="10" fillId="3" borderId="39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/>
    </xf>
    <xf numFmtId="3" fontId="11" fillId="0" borderId="36" xfId="0" applyNumberFormat="1" applyFont="1" applyBorder="1"/>
    <xf numFmtId="3" fontId="11" fillId="0" borderId="37" xfId="0" applyNumberFormat="1" applyFont="1" applyBorder="1"/>
    <xf numFmtId="0" fontId="11" fillId="0" borderId="40" xfId="0" quotePrefix="1" applyFont="1" applyBorder="1" applyAlignment="1">
      <alignment horizontal="left"/>
    </xf>
    <xf numFmtId="3" fontId="11" fillId="0" borderId="40" xfId="0" applyNumberFormat="1" applyFont="1" applyBorder="1"/>
    <xf numFmtId="0" fontId="11" fillId="3" borderId="28" xfId="0" applyFont="1" applyFill="1" applyBorder="1" applyAlignment="1"/>
    <xf numFmtId="0" fontId="11" fillId="0" borderId="28" xfId="0" applyFont="1" applyBorder="1" applyAlignment="1"/>
    <xf numFmtId="0" fontId="11" fillId="0" borderId="28" xfId="0" quotePrefix="1" applyFont="1" applyBorder="1" applyAlignment="1"/>
    <xf numFmtId="0" fontId="11" fillId="0" borderId="35" xfId="0" applyFont="1" applyBorder="1" applyAlignment="1"/>
  </cellXfs>
  <cellStyles count="131"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Besøgt link" xfId="14" builtinId="9" hidden="1"/>
    <cellStyle name="Besøgt link" xfId="16" builtinId="9" hidden="1"/>
    <cellStyle name="Besøgt link" xfId="18" builtinId="9" hidden="1"/>
    <cellStyle name="Besøgt link" xfId="20" builtinId="9" hidden="1"/>
    <cellStyle name="Besøgt link" xfId="22" builtinId="9" hidden="1"/>
    <cellStyle name="Besøgt link" xfId="24" builtinId="9" hidden="1"/>
    <cellStyle name="Besøgt link" xfId="26" builtinId="9" hidden="1"/>
    <cellStyle name="Besøgt link" xfId="28" builtinId="9" hidden="1"/>
    <cellStyle name="Besøgt link" xfId="30" builtinId="9" hidden="1"/>
    <cellStyle name="Besøgt link" xfId="32" builtinId="9" hidden="1"/>
    <cellStyle name="Besøgt link" xfId="34" builtinId="9" hidden="1"/>
    <cellStyle name="Besøgt link" xfId="36" builtinId="9" hidden="1"/>
    <cellStyle name="Besøgt link" xfId="38" builtinId="9" hidden="1"/>
    <cellStyle name="Besøgt link" xfId="40" builtinId="9" hidden="1"/>
    <cellStyle name="Besøgt link" xfId="42" builtinId="9" hidden="1"/>
    <cellStyle name="Besøgt link" xfId="44" builtinId="9" hidden="1"/>
    <cellStyle name="Besøgt link" xfId="46" builtinId="9" hidden="1"/>
    <cellStyle name="Besøgt link" xfId="48" builtinId="9" hidden="1"/>
    <cellStyle name="Besøgt link" xfId="50" builtinId="9" hidden="1"/>
    <cellStyle name="Besøgt link" xfId="52" builtinId="9" hidden="1"/>
    <cellStyle name="Besøgt link" xfId="54" builtinId="9" hidden="1"/>
    <cellStyle name="Besøgt link" xfId="56" builtinId="9" hidden="1"/>
    <cellStyle name="Besøgt link" xfId="58" builtinId="9" hidden="1"/>
    <cellStyle name="Besøgt link" xfId="60" builtinId="9" hidden="1"/>
    <cellStyle name="Besøgt link" xfId="62" builtinId="9" hidden="1"/>
    <cellStyle name="Besøgt link" xfId="64" builtinId="9" hidden="1"/>
    <cellStyle name="Besøgt link" xfId="66" builtinId="9" hidden="1"/>
    <cellStyle name="Besøgt link" xfId="68" builtinId="9" hidden="1"/>
    <cellStyle name="Besøgt link" xfId="70" builtinId="9" hidden="1"/>
    <cellStyle name="Besøgt link" xfId="72" builtinId="9" hidden="1"/>
    <cellStyle name="Besøgt link" xfId="74" builtinId="9" hidden="1"/>
    <cellStyle name="Besøgt link" xfId="76" builtinId="9" hidden="1"/>
    <cellStyle name="Besøgt link" xfId="78" builtinId="9" hidden="1"/>
    <cellStyle name="Besøgt link" xfId="80" builtinId="9" hidden="1"/>
    <cellStyle name="Besøgt link" xfId="82" builtinId="9" hidden="1"/>
    <cellStyle name="Besøgt link" xfId="84" builtinId="9" hidden="1"/>
    <cellStyle name="Besøgt link" xfId="86" builtinId="9" hidden="1"/>
    <cellStyle name="Besøgt link" xfId="88" builtinId="9" hidden="1"/>
    <cellStyle name="Besøgt link" xfId="90" builtinId="9" hidden="1"/>
    <cellStyle name="Besøgt link" xfId="92" builtinId="9" hidden="1"/>
    <cellStyle name="Besøgt link" xfId="94" builtinId="9" hidden="1"/>
    <cellStyle name="Besøgt link" xfId="96" builtinId="9" hidden="1"/>
    <cellStyle name="Besøgt link" xfId="98" builtinId="9" hidden="1"/>
    <cellStyle name="Besøgt link" xfId="100" builtinId="9" hidden="1"/>
    <cellStyle name="Besøgt link" xfId="102" builtinId="9" hidden="1"/>
    <cellStyle name="Besøgt link" xfId="104" builtinId="9" hidden="1"/>
    <cellStyle name="Besøgt link" xfId="106" builtinId="9" hidden="1"/>
    <cellStyle name="Besøgt link" xfId="108" builtinId="9" hidden="1"/>
    <cellStyle name="Besøgt link" xfId="110" builtinId="9" hidden="1"/>
    <cellStyle name="Besøgt link" xfId="112" builtinId="9" hidden="1"/>
    <cellStyle name="Besøgt link" xfId="114" builtinId="9" hidden="1"/>
    <cellStyle name="Besøgt link" xfId="116" builtinId="9" hidden="1"/>
    <cellStyle name="Besøgt link" xfId="118" builtinId="9" hidden="1"/>
    <cellStyle name="Besøgt link" xfId="120" builtinId="9" hidden="1"/>
    <cellStyle name="Besøgt link" xfId="122" builtinId="9" hidden="1"/>
    <cellStyle name="Besøgt link" xfId="124" builtinId="9" hidden="1"/>
    <cellStyle name="Besøgt link" xfId="126" builtinId="9" hidden="1"/>
    <cellStyle name="Besøgt link" xfId="128" builtinId="9" hidden="1"/>
    <cellStyle name="Besøgt link" xfId="13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topLeftCell="A13" workbookViewId="0">
      <selection activeCell="H14" sqref="H14"/>
    </sheetView>
  </sheetViews>
  <sheetFormatPr defaultColWidth="11" defaultRowHeight="15.75" x14ac:dyDescent="0.25"/>
  <cols>
    <col min="1" max="1" width="30" customWidth="1"/>
    <col min="3" max="3" width="12" customWidth="1"/>
  </cols>
  <sheetData>
    <row r="1" spans="1:5" x14ac:dyDescent="0.25">
      <c r="A1" s="2" t="s">
        <v>55</v>
      </c>
      <c r="B1" s="3"/>
      <c r="C1" s="3"/>
      <c r="D1" s="3"/>
    </row>
    <row r="2" spans="1:5" ht="16.5" thickBot="1" x14ac:dyDescent="0.3">
      <c r="A2" s="3"/>
      <c r="B2" s="3"/>
      <c r="C2" s="3"/>
      <c r="D2" s="3"/>
    </row>
    <row r="3" spans="1:5" ht="16.5" hidden="1" thickBot="1" x14ac:dyDescent="0.3">
      <c r="A3" s="94"/>
      <c r="B3" s="95"/>
      <c r="C3" s="95"/>
      <c r="D3" s="95"/>
    </row>
    <row r="4" spans="1:5" ht="16.5" thickBot="1" x14ac:dyDescent="0.3">
      <c r="A4" s="96" t="s">
        <v>71</v>
      </c>
      <c r="B4" s="97"/>
      <c r="C4" s="97"/>
      <c r="D4" s="98"/>
    </row>
    <row r="5" spans="1:5" ht="16.5" hidden="1" thickBot="1" x14ac:dyDescent="0.3">
      <c r="A5" s="88"/>
      <c r="B5" s="89"/>
      <c r="C5" s="89"/>
      <c r="D5" s="90"/>
    </row>
    <row r="6" spans="1:5" ht="16.5" thickBot="1" x14ac:dyDescent="0.3">
      <c r="A6" s="54"/>
      <c r="B6" s="56">
        <v>2017</v>
      </c>
      <c r="C6" s="4">
        <v>2016</v>
      </c>
      <c r="D6" s="4">
        <v>2015</v>
      </c>
      <c r="E6" t="s">
        <v>84</v>
      </c>
    </row>
    <row r="7" spans="1:5" ht="16.5" thickBot="1" x14ac:dyDescent="0.3">
      <c r="A7" s="50" t="s">
        <v>56</v>
      </c>
      <c r="B7" s="5">
        <v>51250</v>
      </c>
      <c r="C7" s="5">
        <v>41400</v>
      </c>
      <c r="D7" s="5">
        <v>32000</v>
      </c>
    </row>
    <row r="8" spans="1:5" ht="16.5" hidden="1" thickBot="1" x14ac:dyDescent="0.3">
      <c r="A8" s="99"/>
      <c r="B8" s="100"/>
      <c r="C8" s="100"/>
      <c r="D8" s="101"/>
    </row>
    <row r="9" spans="1:5" ht="16.5" thickBot="1" x14ac:dyDescent="0.3">
      <c r="A9" s="52" t="s">
        <v>72</v>
      </c>
      <c r="B9" s="53"/>
      <c r="C9" s="53"/>
      <c r="D9" s="55"/>
    </row>
    <row r="10" spans="1:5" ht="16.5" hidden="1" thickBot="1" x14ac:dyDescent="0.3">
      <c r="A10" s="88"/>
      <c r="B10" s="89"/>
      <c r="C10" s="89"/>
      <c r="D10" s="90"/>
    </row>
    <row r="11" spans="1:5" ht="16.5" thickBot="1" x14ac:dyDescent="0.3">
      <c r="A11" s="6"/>
      <c r="B11" s="4">
        <v>2017</v>
      </c>
      <c r="C11" s="4">
        <v>2016</v>
      </c>
      <c r="D11" s="4">
        <v>2015</v>
      </c>
    </row>
    <row r="12" spans="1:5" x14ac:dyDescent="0.25">
      <c r="A12" s="7" t="s">
        <v>57</v>
      </c>
      <c r="B12" s="8">
        <v>6750</v>
      </c>
      <c r="C12" s="8">
        <v>6250</v>
      </c>
      <c r="D12" s="8">
        <v>6000</v>
      </c>
    </row>
    <row r="13" spans="1:5" x14ac:dyDescent="0.25">
      <c r="A13" s="7" t="s">
        <v>58</v>
      </c>
      <c r="B13" s="8">
        <v>9500</v>
      </c>
      <c r="C13" s="8">
        <v>8500</v>
      </c>
      <c r="D13" s="8">
        <v>7500</v>
      </c>
    </row>
    <row r="14" spans="1:5" ht="30" x14ac:dyDescent="0.25">
      <c r="A14" s="7" t="s">
        <v>59</v>
      </c>
      <c r="B14" s="8">
        <v>2750</v>
      </c>
      <c r="C14" s="8">
        <v>2250</v>
      </c>
      <c r="D14" s="8">
        <v>1750</v>
      </c>
    </row>
    <row r="15" spans="1:5" ht="16.5" thickBot="1" x14ac:dyDescent="0.3">
      <c r="A15" s="9" t="s">
        <v>60</v>
      </c>
      <c r="B15" s="8">
        <v>1500</v>
      </c>
      <c r="C15" s="8">
        <v>1000</v>
      </c>
      <c r="D15" s="10">
        <v>750</v>
      </c>
    </row>
    <row r="16" spans="1:5" ht="16.5" thickBot="1" x14ac:dyDescent="0.3">
      <c r="A16" s="9" t="s">
        <v>61</v>
      </c>
      <c r="B16" s="11">
        <v>20500</v>
      </c>
      <c r="C16" s="11">
        <v>18000</v>
      </c>
      <c r="D16" s="11">
        <v>16000</v>
      </c>
    </row>
    <row r="17" spans="1:4" x14ac:dyDescent="0.25">
      <c r="A17" s="7" t="s">
        <v>62</v>
      </c>
      <c r="B17" s="8">
        <v>4000</v>
      </c>
      <c r="C17" s="8">
        <v>2750</v>
      </c>
      <c r="D17" s="8">
        <v>1500</v>
      </c>
    </row>
    <row r="18" spans="1:4" x14ac:dyDescent="0.25">
      <c r="A18" s="7" t="s">
        <v>63</v>
      </c>
      <c r="B18" s="8">
        <v>7000</v>
      </c>
      <c r="C18" s="8">
        <v>6250</v>
      </c>
      <c r="D18" s="8">
        <v>5750</v>
      </c>
    </row>
    <row r="19" spans="1:4" ht="30" x14ac:dyDescent="0.25">
      <c r="A19" s="7" t="s">
        <v>64</v>
      </c>
      <c r="B19" s="8">
        <v>6750</v>
      </c>
      <c r="C19" s="8">
        <v>6500</v>
      </c>
      <c r="D19" s="8">
        <v>6500</v>
      </c>
    </row>
    <row r="20" spans="1:4" ht="16.5" thickBot="1" x14ac:dyDescent="0.3">
      <c r="A20" s="9" t="s">
        <v>65</v>
      </c>
      <c r="B20" s="8">
        <v>2750</v>
      </c>
      <c r="C20" s="8">
        <v>2500</v>
      </c>
      <c r="D20" s="8">
        <v>2250</v>
      </c>
    </row>
    <row r="21" spans="1:4" ht="16.5" thickBot="1" x14ac:dyDescent="0.3">
      <c r="A21" s="9" t="s">
        <v>66</v>
      </c>
      <c r="B21" s="11">
        <v>20500</v>
      </c>
      <c r="C21" s="11">
        <v>18000</v>
      </c>
      <c r="D21" s="11">
        <v>16000</v>
      </c>
    </row>
    <row r="23" spans="1:4" ht="16.5" thickBot="1" x14ac:dyDescent="0.3"/>
    <row r="24" spans="1:4" ht="16.5" thickBot="1" x14ac:dyDescent="0.3">
      <c r="A24" s="91" t="s">
        <v>67</v>
      </c>
      <c r="B24" s="92"/>
      <c r="C24" s="92"/>
      <c r="D24" s="93"/>
    </row>
    <row r="25" spans="1:4" ht="16.5" thickBot="1" x14ac:dyDescent="0.3">
      <c r="A25" s="14" t="s">
        <v>76</v>
      </c>
      <c r="B25" s="15">
        <v>2017</v>
      </c>
      <c r="C25" s="15">
        <v>2016</v>
      </c>
      <c r="D25" s="15">
        <v>2015</v>
      </c>
    </row>
    <row r="26" spans="1:4" x14ac:dyDescent="0.25">
      <c r="A26" s="20"/>
      <c r="B26" s="24"/>
      <c r="C26" s="20"/>
      <c r="D26" s="17"/>
    </row>
    <row r="27" spans="1:4" x14ac:dyDescent="0.25">
      <c r="A27" s="16" t="s">
        <v>68</v>
      </c>
      <c r="B27" s="21"/>
      <c r="C27" s="23"/>
      <c r="D27" s="12"/>
    </row>
    <row r="28" spans="1:4" x14ac:dyDescent="0.25">
      <c r="A28" s="16" t="s">
        <v>69</v>
      </c>
      <c r="B28" s="21"/>
      <c r="C28" s="23"/>
      <c r="D28" s="12"/>
    </row>
    <row r="29" spans="1:4" x14ac:dyDescent="0.25">
      <c r="A29" s="16" t="s">
        <v>70</v>
      </c>
      <c r="B29" s="21"/>
      <c r="C29" s="23"/>
      <c r="D29" s="12"/>
    </row>
    <row r="30" spans="1:4" ht="16.5" thickBot="1" x14ac:dyDescent="0.3">
      <c r="A30" s="23"/>
      <c r="B30" s="21"/>
      <c r="C30" s="23"/>
      <c r="D30" s="12"/>
    </row>
    <row r="31" spans="1:4" ht="16.5" thickBot="1" x14ac:dyDescent="0.3">
      <c r="A31" s="43" t="s">
        <v>77</v>
      </c>
      <c r="B31" s="43"/>
      <c r="C31" s="43"/>
      <c r="D31" s="43"/>
    </row>
    <row r="32" spans="1:4" x14ac:dyDescent="0.25">
      <c r="A32" s="16" t="s">
        <v>0</v>
      </c>
      <c r="B32" s="26"/>
      <c r="C32" s="27"/>
      <c r="D32" s="28"/>
    </row>
    <row r="33" spans="1:4" x14ac:dyDescent="0.25">
      <c r="A33" s="16" t="s">
        <v>4</v>
      </c>
      <c r="B33" s="22"/>
      <c r="C33" s="23"/>
      <c r="D33" s="12"/>
    </row>
    <row r="34" spans="1:4" x14ac:dyDescent="0.25">
      <c r="A34" s="18" t="s">
        <v>74</v>
      </c>
      <c r="B34" s="22"/>
      <c r="C34" s="23"/>
      <c r="D34" s="12"/>
    </row>
    <row r="35" spans="1:4" ht="16.5" thickBot="1" x14ac:dyDescent="0.3">
      <c r="A35" s="19" t="s">
        <v>75</v>
      </c>
      <c r="B35" s="29"/>
      <c r="C35" s="25"/>
      <c r="D35" s="13"/>
    </row>
  </sheetData>
  <mergeCells count="6">
    <mergeCell ref="A10:D10"/>
    <mergeCell ref="A24:D24"/>
    <mergeCell ref="A3:D3"/>
    <mergeCell ref="A4:D4"/>
    <mergeCell ref="A5:D5"/>
    <mergeCell ref="A8:D8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"/>
  <sheetViews>
    <sheetView workbookViewId="0">
      <selection activeCell="F20" sqref="F20"/>
    </sheetView>
  </sheetViews>
  <sheetFormatPr defaultColWidth="8.875" defaultRowHeight="15.75" x14ac:dyDescent="0.25"/>
  <cols>
    <col min="1" max="1" width="34.125" customWidth="1"/>
    <col min="2" max="4" width="8.75" customWidth="1"/>
  </cols>
  <sheetData>
    <row r="1" spans="1:7" x14ac:dyDescent="0.25">
      <c r="A1" s="35" t="s">
        <v>11</v>
      </c>
    </row>
    <row r="2" spans="1:7" ht="16.5" thickBot="1" x14ac:dyDescent="0.3"/>
    <row r="3" spans="1:7" x14ac:dyDescent="0.25">
      <c r="A3" s="105" t="s">
        <v>71</v>
      </c>
      <c r="B3" s="106"/>
      <c r="C3" s="106"/>
      <c r="D3" s="107"/>
    </row>
    <row r="4" spans="1:7" x14ac:dyDescent="0.25">
      <c r="A4" s="57"/>
      <c r="B4" s="51">
        <v>2017</v>
      </c>
      <c r="C4" s="51">
        <v>2016</v>
      </c>
      <c r="D4" s="58">
        <v>2015</v>
      </c>
    </row>
    <row r="5" spans="1:7" x14ac:dyDescent="0.25">
      <c r="A5" s="59" t="s">
        <v>0</v>
      </c>
      <c r="B5" s="30">
        <v>36000</v>
      </c>
      <c r="C5" s="30">
        <v>30000</v>
      </c>
      <c r="D5" s="60">
        <v>24000</v>
      </c>
    </row>
    <row r="6" spans="1:7" x14ac:dyDescent="0.25">
      <c r="A6" s="102" t="s">
        <v>72</v>
      </c>
      <c r="B6" s="103"/>
      <c r="C6" s="103"/>
      <c r="D6" s="104"/>
    </row>
    <row r="7" spans="1:7" x14ac:dyDescent="0.25">
      <c r="A7" s="61"/>
      <c r="B7" s="51">
        <v>2017</v>
      </c>
      <c r="C7" s="51">
        <v>2016</v>
      </c>
      <c r="D7" s="58">
        <v>2015</v>
      </c>
    </row>
    <row r="8" spans="1:7" x14ac:dyDescent="0.25">
      <c r="A8" s="62" t="s">
        <v>1</v>
      </c>
      <c r="B8" s="32">
        <v>12000</v>
      </c>
      <c r="C8" s="32">
        <v>12500</v>
      </c>
      <c r="D8" s="63">
        <v>10000</v>
      </c>
    </row>
    <row r="9" spans="1:7" x14ac:dyDescent="0.25">
      <c r="A9" s="64" t="s">
        <v>2</v>
      </c>
      <c r="B9" s="33">
        <v>5040</v>
      </c>
      <c r="C9" s="33">
        <v>4050</v>
      </c>
      <c r="D9" s="65">
        <v>3120</v>
      </c>
    </row>
    <row r="10" spans="1:7" x14ac:dyDescent="0.25">
      <c r="A10" s="64" t="s">
        <v>7</v>
      </c>
      <c r="B10" s="33">
        <v>5625</v>
      </c>
      <c r="C10" s="33">
        <v>6250</v>
      </c>
      <c r="D10" s="65">
        <v>5000</v>
      </c>
    </row>
    <row r="11" spans="1:7" x14ac:dyDescent="0.25">
      <c r="A11" s="64" t="s">
        <v>3</v>
      </c>
      <c r="B11" s="33">
        <v>1335</v>
      </c>
      <c r="C11" s="33">
        <v>2200</v>
      </c>
      <c r="D11" s="65">
        <v>1880</v>
      </c>
    </row>
    <row r="12" spans="1:7" x14ac:dyDescent="0.25">
      <c r="A12" s="66" t="s">
        <v>4</v>
      </c>
      <c r="B12" s="34">
        <v>24000</v>
      </c>
      <c r="C12" s="34">
        <v>25000</v>
      </c>
      <c r="D12" s="67">
        <v>20000</v>
      </c>
    </row>
    <row r="13" spans="1:7" x14ac:dyDescent="0.25">
      <c r="A13" s="64" t="s">
        <v>5</v>
      </c>
      <c r="B13" s="33">
        <v>12000</v>
      </c>
      <c r="C13" s="33">
        <v>12500</v>
      </c>
      <c r="D13" s="65">
        <v>11000</v>
      </c>
    </row>
    <row r="14" spans="1:7" x14ac:dyDescent="0.25">
      <c r="A14" s="64" t="s">
        <v>8</v>
      </c>
      <c r="B14" s="33">
        <v>2000</v>
      </c>
      <c r="C14" s="33">
        <v>2500</v>
      </c>
      <c r="D14" s="65">
        <v>1250</v>
      </c>
    </row>
    <row r="15" spans="1:7" x14ac:dyDescent="0.25">
      <c r="A15" s="64" t="s">
        <v>9</v>
      </c>
      <c r="B15" s="33">
        <v>6610</v>
      </c>
      <c r="C15" s="33">
        <v>5635</v>
      </c>
      <c r="D15" s="65">
        <v>4063</v>
      </c>
      <c r="G15" t="s">
        <v>84</v>
      </c>
    </row>
    <row r="16" spans="1:7" x14ac:dyDescent="0.25">
      <c r="A16" s="64" t="s">
        <v>10</v>
      </c>
      <c r="B16" s="33">
        <v>3390</v>
      </c>
      <c r="C16" s="33">
        <v>4365</v>
      </c>
      <c r="D16" s="65">
        <v>3687</v>
      </c>
    </row>
    <row r="17" spans="1:4" ht="16.5" thickBot="1" x14ac:dyDescent="0.3">
      <c r="A17" s="68" t="s">
        <v>6</v>
      </c>
      <c r="B17" s="69">
        <v>24000</v>
      </c>
      <c r="C17" s="69">
        <v>25000</v>
      </c>
      <c r="D17" s="70">
        <v>20000</v>
      </c>
    </row>
  </sheetData>
  <mergeCells count="2">
    <mergeCell ref="A6:D6"/>
    <mergeCell ref="A3:D3"/>
  </mergeCells>
  <pageMargins left="0.78740157480314965" right="0.78740157480314965" top="0.78740157480314965" bottom="0.78740157480314965" header="0.31496062992125984" footer="0.31496062992125984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8"/>
  <sheetViews>
    <sheetView topLeftCell="A13" workbookViewId="0">
      <selection activeCell="F32" sqref="F32"/>
    </sheetView>
  </sheetViews>
  <sheetFormatPr defaultColWidth="8.875" defaultRowHeight="15.75" x14ac:dyDescent="0.25"/>
  <cols>
    <col min="1" max="1" width="30.625" customWidth="1"/>
    <col min="2" max="4" width="9" customWidth="1"/>
  </cols>
  <sheetData>
    <row r="1" spans="1:8" ht="16.5" thickBot="1" x14ac:dyDescent="0.3">
      <c r="A1" s="35" t="s">
        <v>12</v>
      </c>
      <c r="B1" s="1"/>
      <c r="C1" s="1"/>
      <c r="D1" s="1"/>
    </row>
    <row r="2" spans="1:8" s="82" customFormat="1" ht="22.5" customHeight="1" x14ac:dyDescent="0.25">
      <c r="A2" s="108" t="s">
        <v>78</v>
      </c>
      <c r="B2" s="109"/>
      <c r="C2" s="109"/>
      <c r="D2" s="110"/>
    </row>
    <row r="3" spans="1:8" ht="18.75" customHeight="1" x14ac:dyDescent="0.25">
      <c r="A3" s="77"/>
      <c r="B3" s="36">
        <v>2017</v>
      </c>
      <c r="C3" s="36">
        <v>2016</v>
      </c>
      <c r="D3" s="71">
        <v>2015</v>
      </c>
    </row>
    <row r="4" spans="1:8" s="81" customFormat="1" ht="17.25" customHeight="1" x14ac:dyDescent="0.25">
      <c r="A4" s="79" t="s">
        <v>0</v>
      </c>
      <c r="B4" s="39">
        <v>29810</v>
      </c>
      <c r="C4" s="39">
        <v>31150</v>
      </c>
      <c r="D4" s="80">
        <v>33660</v>
      </c>
    </row>
    <row r="5" spans="1:8" ht="17.25" customHeight="1" x14ac:dyDescent="0.25">
      <c r="A5" s="78" t="s">
        <v>13</v>
      </c>
      <c r="B5" s="30">
        <v>14505</v>
      </c>
      <c r="C5" s="30">
        <v>16988</v>
      </c>
      <c r="D5" s="60">
        <v>19800</v>
      </c>
    </row>
    <row r="6" spans="1:8" s="81" customFormat="1" ht="17.25" customHeight="1" x14ac:dyDescent="0.25">
      <c r="A6" s="79" t="s">
        <v>14</v>
      </c>
      <c r="B6" s="39">
        <f>+B4-B5</f>
        <v>15305</v>
      </c>
      <c r="C6" s="39">
        <f t="shared" ref="C6" si="0">+C4-C5</f>
        <v>14162</v>
      </c>
      <c r="D6" s="80">
        <f t="shared" ref="D6" si="1">+D4-D5</f>
        <v>13860</v>
      </c>
    </row>
    <row r="7" spans="1:8" ht="17.25" customHeight="1" x14ac:dyDescent="0.25">
      <c r="A7" s="78" t="s">
        <v>15</v>
      </c>
      <c r="B7" s="30">
        <v>4388</v>
      </c>
      <c r="C7" s="30">
        <v>4301</v>
      </c>
      <c r="D7" s="60">
        <v>4296</v>
      </c>
    </row>
    <row r="8" spans="1:8" ht="17.25" customHeight="1" x14ac:dyDescent="0.25">
      <c r="A8" s="78" t="s">
        <v>16</v>
      </c>
      <c r="B8" s="30">
        <v>6559</v>
      </c>
      <c r="C8" s="30">
        <v>6311</v>
      </c>
      <c r="D8" s="60">
        <v>6444</v>
      </c>
    </row>
    <row r="9" spans="1:8" s="81" customFormat="1" ht="17.25" customHeight="1" x14ac:dyDescent="0.25">
      <c r="A9" s="79" t="s">
        <v>17</v>
      </c>
      <c r="B9" s="39">
        <f>+B6-B7-B8</f>
        <v>4358</v>
      </c>
      <c r="C9" s="39">
        <f t="shared" ref="C9" si="2">+C6-C7-C8</f>
        <v>3550</v>
      </c>
      <c r="D9" s="80">
        <f t="shared" ref="D9" si="3">+D6-D7-D8</f>
        <v>3120</v>
      </c>
    </row>
    <row r="10" spans="1:8" ht="17.25" customHeight="1" x14ac:dyDescent="0.25">
      <c r="A10" s="78" t="s">
        <v>18</v>
      </c>
      <c r="B10" s="30">
        <v>640</v>
      </c>
      <c r="C10" s="30">
        <v>760</v>
      </c>
      <c r="D10" s="60">
        <v>860</v>
      </c>
    </row>
    <row r="11" spans="1:8" s="81" customFormat="1" ht="17.25" customHeight="1" x14ac:dyDescent="0.25">
      <c r="A11" s="79" t="s">
        <v>19</v>
      </c>
      <c r="B11" s="39">
        <f>+B9-B10</f>
        <v>3718</v>
      </c>
      <c r="C11" s="39">
        <f t="shared" ref="C11" si="4">+C9-C10</f>
        <v>2790</v>
      </c>
      <c r="D11" s="80">
        <f t="shared" ref="D11" si="5">+D9-D10</f>
        <v>2260</v>
      </c>
      <c r="H11" s="81" t="s">
        <v>84</v>
      </c>
    </row>
    <row r="12" spans="1:8" ht="17.25" customHeight="1" x14ac:dyDescent="0.25">
      <c r="A12" s="78" t="s">
        <v>20</v>
      </c>
      <c r="B12" s="30">
        <v>600</v>
      </c>
      <c r="C12" s="30">
        <v>560</v>
      </c>
      <c r="D12" s="60">
        <v>800</v>
      </c>
    </row>
    <row r="13" spans="1:8" s="81" customFormat="1" ht="17.25" customHeight="1" x14ac:dyDescent="0.25">
      <c r="A13" s="79" t="s">
        <v>21</v>
      </c>
      <c r="B13" s="39">
        <f>+B11-B12</f>
        <v>3118</v>
      </c>
      <c r="C13" s="39">
        <f t="shared" ref="C13" si="6">+C11-C12</f>
        <v>2230</v>
      </c>
      <c r="D13" s="80">
        <f t="shared" ref="D13" si="7">+D11-D12</f>
        <v>1460</v>
      </c>
    </row>
    <row r="14" spans="1:8" ht="17.25" customHeight="1" x14ac:dyDescent="0.25">
      <c r="A14" s="78" t="s">
        <v>22</v>
      </c>
      <c r="B14" s="30">
        <f>B13*22%</f>
        <v>685.96</v>
      </c>
      <c r="C14" s="30">
        <f>C13*22%</f>
        <v>490.6</v>
      </c>
      <c r="D14" s="60">
        <f>+D13*0.22</f>
        <v>321.2</v>
      </c>
    </row>
    <row r="15" spans="1:8" s="81" customFormat="1" ht="17.25" customHeight="1" x14ac:dyDescent="0.25">
      <c r="A15" s="79" t="s">
        <v>80</v>
      </c>
      <c r="B15" s="39">
        <f>+B13-B14</f>
        <v>2432.04</v>
      </c>
      <c r="C15" s="39">
        <f t="shared" ref="C15" si="8">+C13-C14</f>
        <v>1739.4</v>
      </c>
      <c r="D15" s="80">
        <f t="shared" ref="D15" si="9">+D13-D14</f>
        <v>1138.8</v>
      </c>
    </row>
    <row r="16" spans="1:8" ht="17.25" customHeight="1" x14ac:dyDescent="0.25">
      <c r="A16" s="72"/>
      <c r="B16" s="34"/>
      <c r="C16" s="34"/>
      <c r="D16" s="67"/>
    </row>
    <row r="17" spans="1:4" ht="17.25" customHeight="1" x14ac:dyDescent="0.25">
      <c r="A17" s="111" t="s">
        <v>72</v>
      </c>
      <c r="B17" s="112"/>
      <c r="C17" s="112"/>
      <c r="D17" s="113"/>
    </row>
    <row r="18" spans="1:4" ht="17.25" customHeight="1" x14ac:dyDescent="0.25">
      <c r="A18" s="73"/>
      <c r="B18" s="36">
        <v>2017</v>
      </c>
      <c r="C18" s="36">
        <v>2016</v>
      </c>
      <c r="D18" s="71">
        <v>2015</v>
      </c>
    </row>
    <row r="19" spans="1:4" ht="17.25" customHeight="1" x14ac:dyDescent="0.25">
      <c r="A19" s="74" t="s">
        <v>1</v>
      </c>
      <c r="B19" s="30">
        <v>3961.5</v>
      </c>
      <c r="C19" s="30">
        <v>4036.5</v>
      </c>
      <c r="D19" s="60">
        <v>4112.5</v>
      </c>
    </row>
    <row r="20" spans="1:4" ht="17.25" customHeight="1" x14ac:dyDescent="0.25">
      <c r="A20" s="74" t="s">
        <v>24</v>
      </c>
      <c r="B20" s="30"/>
      <c r="C20" s="30"/>
      <c r="D20" s="60"/>
    </row>
    <row r="21" spans="1:4" ht="17.25" customHeight="1" x14ac:dyDescent="0.25">
      <c r="A21" s="75" t="s">
        <v>2</v>
      </c>
      <c r="B21" s="30">
        <v>2570</v>
      </c>
      <c r="C21" s="30">
        <v>2799</v>
      </c>
      <c r="D21" s="60">
        <v>2915</v>
      </c>
    </row>
    <row r="22" spans="1:4" ht="17.25" customHeight="1" x14ac:dyDescent="0.25">
      <c r="A22" s="75" t="s">
        <v>25</v>
      </c>
      <c r="B22" s="30">
        <v>5545</v>
      </c>
      <c r="C22" s="30">
        <v>6108</v>
      </c>
      <c r="D22" s="60">
        <v>6230</v>
      </c>
    </row>
    <row r="23" spans="1:4" ht="17.25" customHeight="1" x14ac:dyDescent="0.25">
      <c r="A23" s="75" t="s">
        <v>3</v>
      </c>
      <c r="B23" s="30">
        <v>877</v>
      </c>
      <c r="C23" s="30">
        <v>262</v>
      </c>
      <c r="D23" s="60">
        <v>524</v>
      </c>
    </row>
    <row r="24" spans="1:4" ht="17.25" customHeight="1" x14ac:dyDescent="0.25">
      <c r="A24" s="75" t="s">
        <v>81</v>
      </c>
      <c r="B24" s="30">
        <f>SUM(B21:B23)</f>
        <v>8992</v>
      </c>
      <c r="C24" s="30">
        <f>SUM(C21:C23)</f>
        <v>9169</v>
      </c>
      <c r="D24" s="60">
        <f>SUM(D21:D23)</f>
        <v>9669</v>
      </c>
    </row>
    <row r="25" spans="1:4" s="81" customFormat="1" ht="17.25" customHeight="1" x14ac:dyDescent="0.25">
      <c r="A25" s="74" t="s">
        <v>4</v>
      </c>
      <c r="B25" s="39">
        <f>B24+B19</f>
        <v>12953.5</v>
      </c>
      <c r="C25" s="39">
        <f t="shared" ref="C25:D25" si="10">C24+C19</f>
        <v>13205.5</v>
      </c>
      <c r="D25" s="80">
        <f t="shared" si="10"/>
        <v>13781.5</v>
      </c>
    </row>
    <row r="26" spans="1:4" ht="17.25" customHeight="1" x14ac:dyDescent="0.25">
      <c r="A26" s="74" t="s">
        <v>5</v>
      </c>
      <c r="B26" s="30"/>
      <c r="C26" s="30"/>
      <c r="D26" s="60"/>
    </row>
    <row r="27" spans="1:4" ht="17.25" customHeight="1" x14ac:dyDescent="0.25">
      <c r="A27" s="75" t="s">
        <v>26</v>
      </c>
      <c r="B27" s="30">
        <v>1000</v>
      </c>
      <c r="C27" s="30">
        <v>1000</v>
      </c>
      <c r="D27" s="60">
        <v>1000</v>
      </c>
    </row>
    <row r="28" spans="1:4" ht="17.25" customHeight="1" x14ac:dyDescent="0.25">
      <c r="A28" s="75" t="s">
        <v>23</v>
      </c>
      <c r="B28" s="30">
        <v>6987</v>
      </c>
      <c r="C28" s="30">
        <v>5531</v>
      </c>
      <c r="D28" s="60">
        <v>4298</v>
      </c>
    </row>
    <row r="29" spans="1:4" s="81" customFormat="1" ht="17.25" customHeight="1" x14ac:dyDescent="0.25">
      <c r="A29" s="74" t="s">
        <v>82</v>
      </c>
      <c r="B29" s="39">
        <v>7987</v>
      </c>
      <c r="C29" s="39">
        <v>6531</v>
      </c>
      <c r="D29" s="80">
        <v>5298</v>
      </c>
    </row>
    <row r="30" spans="1:4" ht="17.25" customHeight="1" x14ac:dyDescent="0.25">
      <c r="A30" s="74" t="s">
        <v>27</v>
      </c>
      <c r="B30" s="30"/>
      <c r="C30" s="30"/>
      <c r="D30" s="60"/>
    </row>
    <row r="31" spans="1:4" ht="17.25" customHeight="1" x14ac:dyDescent="0.25">
      <c r="A31" s="75" t="s">
        <v>28</v>
      </c>
      <c r="B31" s="30">
        <v>2350</v>
      </c>
      <c r="C31" s="30">
        <v>2700</v>
      </c>
      <c r="D31" s="60">
        <v>3100</v>
      </c>
    </row>
    <row r="32" spans="1:4" ht="17.25" customHeight="1" x14ac:dyDescent="0.25">
      <c r="A32" s="75" t="s">
        <v>29</v>
      </c>
      <c r="B32" s="30"/>
      <c r="C32" s="30"/>
      <c r="D32" s="60"/>
    </row>
    <row r="33" spans="1:4" ht="17.25" customHeight="1" x14ac:dyDescent="0.25">
      <c r="A33" s="75" t="s">
        <v>30</v>
      </c>
      <c r="B33" s="30">
        <v>2080</v>
      </c>
      <c r="C33" s="30">
        <v>3230</v>
      </c>
      <c r="D33" s="60">
        <v>4450</v>
      </c>
    </row>
    <row r="34" spans="1:4" ht="17.25" customHeight="1" x14ac:dyDescent="0.25">
      <c r="A34" s="75" t="s">
        <v>31</v>
      </c>
      <c r="B34" s="30">
        <v>182</v>
      </c>
      <c r="C34" s="30">
        <v>267</v>
      </c>
      <c r="D34" s="60">
        <v>312</v>
      </c>
    </row>
    <row r="35" spans="1:4" ht="17.25" customHeight="1" x14ac:dyDescent="0.25">
      <c r="A35" s="75" t="s">
        <v>32</v>
      </c>
      <c r="B35" s="30">
        <v>355</v>
      </c>
      <c r="C35" s="30">
        <v>478</v>
      </c>
      <c r="D35" s="60">
        <v>622</v>
      </c>
    </row>
    <row r="36" spans="1:4" ht="17.25" customHeight="1" x14ac:dyDescent="0.25">
      <c r="A36" s="75" t="s">
        <v>83</v>
      </c>
      <c r="B36" s="30">
        <f>SUM(B33:B35)</f>
        <v>2617</v>
      </c>
      <c r="C36" s="30">
        <f>SUM(C33:C35)</f>
        <v>3975</v>
      </c>
      <c r="D36" s="60">
        <f>SUM(D33:D35)</f>
        <v>5384</v>
      </c>
    </row>
    <row r="37" spans="1:4" ht="17.25" customHeight="1" x14ac:dyDescent="0.25">
      <c r="A37" s="75" t="s">
        <v>33</v>
      </c>
      <c r="B37" s="30">
        <v>4967</v>
      </c>
      <c r="C37" s="30">
        <v>6674.5</v>
      </c>
      <c r="D37" s="60">
        <v>8483.5</v>
      </c>
    </row>
    <row r="38" spans="1:4" s="81" customFormat="1" ht="17.25" customHeight="1" thickBot="1" x14ac:dyDescent="0.3">
      <c r="A38" s="76" t="s">
        <v>6</v>
      </c>
      <c r="B38" s="83">
        <v>12954</v>
      </c>
      <c r="C38" s="83">
        <v>13206</v>
      </c>
      <c r="D38" s="84">
        <v>13782</v>
      </c>
    </row>
  </sheetData>
  <mergeCells count="2">
    <mergeCell ref="A2:D2"/>
    <mergeCell ref="A17:D17"/>
  </mergeCells>
  <pageMargins left="0.75" right="0.75" top="1" bottom="1" header="0.5" footer="0.5"/>
  <pageSetup paperSize="9" orientation="portrait" horizontalDpi="4294967292" verticalDpi="4294967292"/>
  <ignoredErrors>
    <ignoredError sqref="B14 C14 D14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1"/>
  <sheetViews>
    <sheetView topLeftCell="A25" workbookViewId="0">
      <selection activeCell="F62" sqref="F62"/>
    </sheetView>
  </sheetViews>
  <sheetFormatPr defaultColWidth="8.875" defaultRowHeight="15.75" x14ac:dyDescent="0.25"/>
  <cols>
    <col min="1" max="1" width="27.875" customWidth="1"/>
    <col min="2" max="4" width="9.875" customWidth="1"/>
    <col min="5" max="5" width="8.125" customWidth="1"/>
  </cols>
  <sheetData>
    <row r="1" spans="1:7" ht="24" customHeight="1" x14ac:dyDescent="0.25">
      <c r="A1" s="35" t="s">
        <v>51</v>
      </c>
      <c r="B1" s="1"/>
      <c r="C1" s="1"/>
      <c r="D1" s="1"/>
      <c r="E1" s="1"/>
    </row>
    <row r="2" spans="1:7" ht="12.75" customHeight="1" thickBot="1" x14ac:dyDescent="0.3">
      <c r="A2" s="35"/>
      <c r="B2" s="1"/>
      <c r="C2" s="1"/>
      <c r="D2" s="1"/>
      <c r="E2" s="1"/>
    </row>
    <row r="3" spans="1:7" x14ac:dyDescent="0.25">
      <c r="A3" s="124" t="s">
        <v>78</v>
      </c>
      <c r="B3" s="125"/>
      <c r="C3" s="125"/>
      <c r="D3" s="126"/>
    </row>
    <row r="4" spans="1:7" x14ac:dyDescent="0.25">
      <c r="A4" s="131"/>
      <c r="B4" s="36">
        <v>2017</v>
      </c>
      <c r="C4" s="36">
        <v>2016</v>
      </c>
      <c r="D4" s="71">
        <v>2015</v>
      </c>
    </row>
    <row r="5" spans="1:7" x14ac:dyDescent="0.25">
      <c r="A5" s="132" t="s">
        <v>0</v>
      </c>
      <c r="B5" s="30">
        <v>30294</v>
      </c>
      <c r="C5" s="30">
        <v>30004</v>
      </c>
      <c r="D5" s="60">
        <v>28700</v>
      </c>
    </row>
    <row r="6" spans="1:7" x14ac:dyDescent="0.25">
      <c r="A6" s="133" t="s">
        <v>13</v>
      </c>
      <c r="B6" s="30">
        <v>14820</v>
      </c>
      <c r="C6" s="30">
        <v>14404</v>
      </c>
      <c r="D6" s="60">
        <v>13200</v>
      </c>
    </row>
    <row r="7" spans="1:7" x14ac:dyDescent="0.25">
      <c r="A7" s="132" t="s">
        <v>14</v>
      </c>
      <c r="B7" s="30">
        <f>+B5-B6</f>
        <v>15474</v>
      </c>
      <c r="C7" s="30">
        <v>15600</v>
      </c>
      <c r="D7" s="60">
        <f>D5-D6</f>
        <v>15500</v>
      </c>
    </row>
    <row r="8" spans="1:7" x14ac:dyDescent="0.25">
      <c r="A8" s="133" t="s">
        <v>15</v>
      </c>
      <c r="B8" s="30">
        <v>5584.8</v>
      </c>
      <c r="C8" s="30">
        <v>5272.8</v>
      </c>
      <c r="D8" s="60">
        <v>5270</v>
      </c>
      <c r="G8" t="s">
        <v>84</v>
      </c>
    </row>
    <row r="9" spans="1:7" x14ac:dyDescent="0.25">
      <c r="A9" s="133" t="s">
        <v>16</v>
      </c>
      <c r="B9" s="30">
        <v>8055</v>
      </c>
      <c r="C9" s="30">
        <v>7909.2</v>
      </c>
      <c r="D9" s="60">
        <v>7905</v>
      </c>
    </row>
    <row r="10" spans="1:7" x14ac:dyDescent="0.25">
      <c r="A10" s="132" t="s">
        <v>17</v>
      </c>
      <c r="B10" s="30">
        <f>+B7-B8-B9</f>
        <v>1834.2000000000007</v>
      </c>
      <c r="C10" s="30">
        <v>2418</v>
      </c>
      <c r="D10" s="60">
        <f>D7-D8-D9</f>
        <v>2325</v>
      </c>
    </row>
    <row r="11" spans="1:7" x14ac:dyDescent="0.25">
      <c r="A11" s="133" t="s">
        <v>18</v>
      </c>
      <c r="B11" s="30">
        <v>774</v>
      </c>
      <c r="C11" s="30">
        <v>988</v>
      </c>
      <c r="D11" s="60">
        <v>800</v>
      </c>
    </row>
    <row r="12" spans="1:7" x14ac:dyDescent="0.25">
      <c r="A12" s="132" t="s">
        <v>52</v>
      </c>
      <c r="B12" s="30">
        <f>+B10-B11</f>
        <v>1060.2000000000007</v>
      </c>
      <c r="C12" s="30">
        <v>1430</v>
      </c>
      <c r="D12" s="60">
        <f>D10-D11</f>
        <v>1525</v>
      </c>
    </row>
    <row r="13" spans="1:7" x14ac:dyDescent="0.25">
      <c r="A13" s="133" t="s">
        <v>20</v>
      </c>
      <c r="B13" s="30">
        <v>720</v>
      </c>
      <c r="C13" s="30">
        <v>728</v>
      </c>
      <c r="D13" s="60">
        <v>750</v>
      </c>
    </row>
    <row r="14" spans="1:7" x14ac:dyDescent="0.25">
      <c r="A14" s="132" t="s">
        <v>21</v>
      </c>
      <c r="B14" s="30">
        <f>+B12-B13</f>
        <v>340.20000000000073</v>
      </c>
      <c r="C14" s="30">
        <v>702</v>
      </c>
      <c r="D14" s="60">
        <f>D12-D13</f>
        <v>775</v>
      </c>
    </row>
    <row r="15" spans="1:7" x14ac:dyDescent="0.25">
      <c r="A15" s="133" t="s">
        <v>22</v>
      </c>
      <c r="B15" s="30">
        <f>+B14*0.22</f>
        <v>74.844000000000165</v>
      </c>
      <c r="C15" s="30">
        <f>C14*22%</f>
        <v>154.44</v>
      </c>
      <c r="D15" s="60">
        <f>D14*22%</f>
        <v>170.5</v>
      </c>
    </row>
    <row r="16" spans="1:7" ht="16.5" thickBot="1" x14ac:dyDescent="0.3">
      <c r="A16" s="134" t="s">
        <v>80</v>
      </c>
      <c r="B16" s="127">
        <f>+B14-B15</f>
        <v>265.35600000000056</v>
      </c>
      <c r="C16" s="127">
        <f>C14-C15</f>
        <v>547.55999999999995</v>
      </c>
      <c r="D16" s="128">
        <f>D14-D15</f>
        <v>604.5</v>
      </c>
    </row>
    <row r="17" spans="1:5" hidden="1" x14ac:dyDescent="0.25">
      <c r="A17" s="129" t="s">
        <v>50</v>
      </c>
      <c r="B17" s="129"/>
      <c r="C17" s="130">
        <v>200</v>
      </c>
      <c r="D17" s="130"/>
      <c r="E17" s="31"/>
    </row>
    <row r="18" spans="1:5" hidden="1" x14ac:dyDescent="0.25">
      <c r="A18" s="114" t="s">
        <v>23</v>
      </c>
      <c r="B18" s="114"/>
      <c r="C18" s="30">
        <f>+B16-C17</f>
        <v>65.356000000000563</v>
      </c>
      <c r="D18" s="30"/>
      <c r="E18" s="45"/>
    </row>
    <row r="19" spans="1:5" ht="16.5" thickBot="1" x14ac:dyDescent="0.3">
      <c r="A19" s="120"/>
      <c r="B19" s="121"/>
      <c r="C19" s="32"/>
      <c r="D19" s="32"/>
      <c r="E19" s="46"/>
    </row>
    <row r="20" spans="1:5" x14ac:dyDescent="0.25">
      <c r="A20" s="124" t="s">
        <v>72</v>
      </c>
      <c r="B20" s="125"/>
      <c r="C20" s="125"/>
      <c r="D20" s="126"/>
    </row>
    <row r="21" spans="1:5" x14ac:dyDescent="0.25">
      <c r="A21" s="73"/>
      <c r="B21" s="36">
        <v>2017</v>
      </c>
      <c r="C21" s="36">
        <v>2016</v>
      </c>
      <c r="D21" s="71">
        <v>2015</v>
      </c>
    </row>
    <row r="22" spans="1:5" x14ac:dyDescent="0.25">
      <c r="A22" s="74" t="s">
        <v>1</v>
      </c>
      <c r="B22" s="30">
        <v>6300</v>
      </c>
      <c r="C22" s="30">
        <v>6500</v>
      </c>
      <c r="D22" s="60">
        <v>6200</v>
      </c>
    </row>
    <row r="23" spans="1:5" x14ac:dyDescent="0.25">
      <c r="A23" s="74" t="s">
        <v>24</v>
      </c>
      <c r="B23" s="30"/>
      <c r="C23" s="30"/>
      <c r="D23" s="60"/>
    </row>
    <row r="24" spans="1:5" x14ac:dyDescent="0.25">
      <c r="A24" s="75" t="s">
        <v>2</v>
      </c>
      <c r="B24" s="30">
        <v>2470</v>
      </c>
      <c r="C24" s="30">
        <v>2400.6666666666665</v>
      </c>
      <c r="D24" s="60">
        <v>2200</v>
      </c>
    </row>
    <row r="25" spans="1:5" x14ac:dyDescent="0.25">
      <c r="A25" s="75" t="s">
        <v>25</v>
      </c>
      <c r="B25" s="30">
        <v>6058.8</v>
      </c>
      <c r="C25" s="30">
        <v>6000</v>
      </c>
      <c r="D25" s="60">
        <v>5740</v>
      </c>
    </row>
    <row r="26" spans="1:5" x14ac:dyDescent="0.25">
      <c r="A26" s="75" t="s">
        <v>3</v>
      </c>
      <c r="B26" s="30">
        <v>400</v>
      </c>
      <c r="C26" s="30">
        <v>300</v>
      </c>
      <c r="D26" s="60">
        <v>200</v>
      </c>
    </row>
    <row r="27" spans="1:5" x14ac:dyDescent="0.25">
      <c r="A27" s="75" t="s">
        <v>81</v>
      </c>
      <c r="B27" s="30">
        <f>SUM(B24:B26)</f>
        <v>8928.7999999999993</v>
      </c>
      <c r="C27" s="30">
        <f>SUM(C24:C26)</f>
        <v>8700.6666666666661</v>
      </c>
      <c r="D27" s="60">
        <f>SUM(D24:D26)</f>
        <v>8140</v>
      </c>
    </row>
    <row r="28" spans="1:5" x14ac:dyDescent="0.25">
      <c r="A28" s="74" t="s">
        <v>4</v>
      </c>
      <c r="B28" s="30">
        <f>B27+B22</f>
        <v>15228.8</v>
      </c>
      <c r="C28" s="30">
        <f t="shared" ref="C28:D28" si="0">C27+C22</f>
        <v>15200.666666666666</v>
      </c>
      <c r="D28" s="30">
        <f t="shared" si="0"/>
        <v>14340</v>
      </c>
    </row>
    <row r="29" spans="1:5" x14ac:dyDescent="0.25">
      <c r="A29" s="74" t="s">
        <v>5</v>
      </c>
      <c r="B29" s="30"/>
      <c r="C29" s="30"/>
      <c r="D29" s="60"/>
    </row>
    <row r="30" spans="1:5" x14ac:dyDescent="0.25">
      <c r="A30" s="75" t="s">
        <v>26</v>
      </c>
      <c r="B30" s="30">
        <v>2000</v>
      </c>
      <c r="C30" s="30">
        <v>2000</v>
      </c>
      <c r="D30" s="60">
        <v>2000</v>
      </c>
    </row>
    <row r="31" spans="1:5" x14ac:dyDescent="0.25">
      <c r="A31" s="75" t="s">
        <v>23</v>
      </c>
      <c r="B31" s="30">
        <v>4392</v>
      </c>
      <c r="C31" s="30">
        <v>4337.25</v>
      </c>
      <c r="D31" s="60">
        <v>3941.25</v>
      </c>
    </row>
    <row r="32" spans="1:5" x14ac:dyDescent="0.25">
      <c r="A32" s="75" t="s">
        <v>82</v>
      </c>
      <c r="B32" s="30">
        <v>6392</v>
      </c>
      <c r="C32" s="30">
        <v>6337.25</v>
      </c>
      <c r="D32" s="60">
        <v>5941.25</v>
      </c>
    </row>
    <row r="33" spans="1:5" x14ac:dyDescent="0.25">
      <c r="A33" s="74" t="s">
        <v>27</v>
      </c>
      <c r="B33" s="30"/>
      <c r="C33" s="30"/>
      <c r="D33" s="60"/>
    </row>
    <row r="34" spans="1:5" x14ac:dyDescent="0.25">
      <c r="A34" s="75" t="s">
        <v>28</v>
      </c>
      <c r="B34" s="30">
        <v>2000</v>
      </c>
      <c r="C34" s="30">
        <v>2400</v>
      </c>
      <c r="D34" s="60">
        <v>2800</v>
      </c>
    </row>
    <row r="35" spans="1:5" x14ac:dyDescent="0.25">
      <c r="A35" s="75" t="s">
        <v>29</v>
      </c>
      <c r="B35" s="30"/>
      <c r="C35" s="30"/>
      <c r="D35" s="60"/>
    </row>
    <row r="36" spans="1:5" x14ac:dyDescent="0.25">
      <c r="A36" s="75" t="s">
        <v>30</v>
      </c>
      <c r="B36" s="30">
        <v>3706</v>
      </c>
      <c r="C36" s="30">
        <v>3602</v>
      </c>
      <c r="D36" s="60">
        <v>3300</v>
      </c>
    </row>
    <row r="37" spans="1:5" x14ac:dyDescent="0.25">
      <c r="A37" s="75" t="s">
        <v>31</v>
      </c>
      <c r="B37" s="30">
        <v>1431</v>
      </c>
      <c r="C37" s="30">
        <v>1322</v>
      </c>
      <c r="D37" s="60">
        <v>879</v>
      </c>
    </row>
    <row r="38" spans="1:5" x14ac:dyDescent="0.25">
      <c r="A38" s="75" t="s">
        <v>32</v>
      </c>
      <c r="B38" s="30">
        <v>1700</v>
      </c>
      <c r="C38" s="30">
        <v>1540</v>
      </c>
      <c r="D38" s="60">
        <v>1420</v>
      </c>
    </row>
    <row r="39" spans="1:5" x14ac:dyDescent="0.25">
      <c r="A39" s="75" t="s">
        <v>83</v>
      </c>
      <c r="B39" s="30">
        <f>SUM(B36:B38)</f>
        <v>6837</v>
      </c>
      <c r="C39" s="30">
        <f>SUM(C36:C38)</f>
        <v>6464</v>
      </c>
      <c r="D39" s="60">
        <f>SUM(D36:D38)</f>
        <v>5599</v>
      </c>
    </row>
    <row r="40" spans="1:5" x14ac:dyDescent="0.25">
      <c r="A40" s="75" t="s">
        <v>33</v>
      </c>
      <c r="B40" s="30">
        <f>B39+B34</f>
        <v>8837</v>
      </c>
      <c r="C40" s="30">
        <f t="shared" ref="C40:D40" si="1">C39+C34</f>
        <v>8864</v>
      </c>
      <c r="D40" s="30">
        <f t="shared" si="1"/>
        <v>8399</v>
      </c>
    </row>
    <row r="41" spans="1:5" ht="16.5" thickBot="1" x14ac:dyDescent="0.3">
      <c r="A41" s="76" t="s">
        <v>6</v>
      </c>
      <c r="B41" s="127">
        <v>15229</v>
      </c>
      <c r="C41" s="127">
        <v>15201.25</v>
      </c>
      <c r="D41" s="128">
        <v>14340.25</v>
      </c>
    </row>
    <row r="42" spans="1:5" ht="15" hidden="1" customHeight="1" x14ac:dyDescent="0.25">
      <c r="A42" s="122" t="s">
        <v>34</v>
      </c>
      <c r="B42" s="123"/>
      <c r="C42" s="123"/>
      <c r="D42" s="123"/>
      <c r="E42" s="112"/>
    </row>
    <row r="43" spans="1:5" hidden="1" x14ac:dyDescent="0.25">
      <c r="A43" s="117"/>
      <c r="B43" s="117"/>
      <c r="C43" s="36">
        <v>2015</v>
      </c>
      <c r="D43" s="36"/>
      <c r="E43" s="36"/>
    </row>
    <row r="44" spans="1:5" hidden="1" x14ac:dyDescent="0.25">
      <c r="A44" s="114" t="s">
        <v>17</v>
      </c>
      <c r="B44" s="114"/>
      <c r="C44" s="30">
        <f>+B10</f>
        <v>1834.2000000000007</v>
      </c>
      <c r="D44" s="31"/>
      <c r="E44" s="30"/>
    </row>
    <row r="45" spans="1:5" hidden="1" x14ac:dyDescent="0.25">
      <c r="A45" s="114" t="s">
        <v>35</v>
      </c>
      <c r="B45" s="114"/>
      <c r="C45" s="30">
        <f>+C24-B24</f>
        <v>-69.333333333333485</v>
      </c>
      <c r="D45" s="31"/>
      <c r="E45" s="30"/>
    </row>
    <row r="46" spans="1:5" hidden="1" x14ac:dyDescent="0.25">
      <c r="A46" s="114" t="s">
        <v>36</v>
      </c>
      <c r="B46" s="114"/>
      <c r="C46" s="30">
        <f>+C25-B25</f>
        <v>-58.800000000000182</v>
      </c>
      <c r="D46" s="31"/>
      <c r="E46" s="30"/>
    </row>
    <row r="47" spans="1:5" hidden="1" x14ac:dyDescent="0.25">
      <c r="A47" s="114" t="s">
        <v>37</v>
      </c>
      <c r="B47" s="114"/>
      <c r="C47" s="30">
        <f>+B36-C36</f>
        <v>104</v>
      </c>
      <c r="D47" s="31"/>
      <c r="E47" s="30"/>
    </row>
    <row r="48" spans="1:5" hidden="1" x14ac:dyDescent="0.25">
      <c r="A48" s="114" t="s">
        <v>38</v>
      </c>
      <c r="B48" s="114"/>
      <c r="C48" s="30">
        <f>+B38-C38</f>
        <v>160</v>
      </c>
      <c r="D48" s="31"/>
      <c r="E48" s="30"/>
    </row>
    <row r="49" spans="1:5" hidden="1" x14ac:dyDescent="0.25">
      <c r="A49" s="114" t="s">
        <v>39</v>
      </c>
      <c r="B49" s="114"/>
      <c r="C49" s="30">
        <f>-+B13</f>
        <v>-720</v>
      </c>
      <c r="D49" s="31"/>
      <c r="E49" s="30"/>
    </row>
    <row r="50" spans="1:5" hidden="1" x14ac:dyDescent="0.25">
      <c r="A50" s="114" t="s">
        <v>40</v>
      </c>
      <c r="B50" s="114"/>
      <c r="C50" s="30">
        <f>-B15</f>
        <v>-74.844000000000165</v>
      </c>
      <c r="D50" s="31"/>
      <c r="E50" s="30"/>
    </row>
    <row r="51" spans="1:5" hidden="1" x14ac:dyDescent="0.25">
      <c r="A51" s="118" t="s">
        <v>41</v>
      </c>
      <c r="B51" s="118"/>
      <c r="C51" s="39">
        <f t="shared" ref="C51" si="2">SUM(C44:C50)</f>
        <v>1175.222666666667</v>
      </c>
      <c r="D51" s="31"/>
      <c r="E51" s="39"/>
    </row>
    <row r="52" spans="1:5" hidden="1" x14ac:dyDescent="0.25">
      <c r="A52" s="114" t="s">
        <v>1</v>
      </c>
      <c r="B52" s="114"/>
      <c r="C52" s="30">
        <f>-B22-B11+C22</f>
        <v>-574</v>
      </c>
      <c r="D52" s="31"/>
      <c r="E52" s="30"/>
    </row>
    <row r="53" spans="1:5" hidden="1" x14ac:dyDescent="0.25">
      <c r="A53" s="118" t="s">
        <v>42</v>
      </c>
      <c r="B53" s="118"/>
      <c r="C53" s="39">
        <f t="shared" ref="C53" si="3">SUM(C52)</f>
        <v>-574</v>
      </c>
      <c r="D53" s="31"/>
      <c r="E53" s="39"/>
    </row>
    <row r="54" spans="1:5" hidden="1" x14ac:dyDescent="0.25">
      <c r="A54" s="114" t="s">
        <v>43</v>
      </c>
      <c r="B54" s="114"/>
      <c r="C54" s="30">
        <f>-C34+B34</f>
        <v>-400</v>
      </c>
      <c r="D54" s="31"/>
      <c r="E54" s="30"/>
    </row>
    <row r="55" spans="1:5" hidden="1" x14ac:dyDescent="0.25">
      <c r="A55" s="114" t="s">
        <v>44</v>
      </c>
      <c r="B55" s="114"/>
      <c r="C55" s="30">
        <f>-C37+B37</f>
        <v>109</v>
      </c>
      <c r="D55" s="31"/>
      <c r="E55" s="30"/>
    </row>
    <row r="56" spans="1:5" hidden="1" x14ac:dyDescent="0.25">
      <c r="A56" s="114" t="s">
        <v>45</v>
      </c>
      <c r="B56" s="114"/>
      <c r="C56" s="31">
        <v>-200</v>
      </c>
      <c r="D56" s="31"/>
      <c r="E56" s="31"/>
    </row>
    <row r="57" spans="1:5" hidden="1" x14ac:dyDescent="0.25">
      <c r="A57" s="118" t="s">
        <v>46</v>
      </c>
      <c r="B57" s="118"/>
      <c r="C57" s="39">
        <f>SUM(C54:C56)</f>
        <v>-491</v>
      </c>
      <c r="D57" s="31"/>
      <c r="E57" s="39"/>
    </row>
    <row r="58" spans="1:5" hidden="1" x14ac:dyDescent="0.25">
      <c r="A58" s="118" t="s">
        <v>47</v>
      </c>
      <c r="B58" s="118"/>
      <c r="C58" s="39">
        <f>+C51+C53+C57</f>
        <v>110.22266666666701</v>
      </c>
      <c r="D58" s="31"/>
      <c r="E58" s="39"/>
    </row>
    <row r="59" spans="1:5" hidden="1" x14ac:dyDescent="0.25">
      <c r="A59" s="114" t="s">
        <v>48</v>
      </c>
      <c r="B59" s="114"/>
      <c r="C59" s="30">
        <f>+C26</f>
        <v>300</v>
      </c>
      <c r="D59" s="31"/>
      <c r="E59" s="30"/>
    </row>
    <row r="60" spans="1:5" hidden="1" x14ac:dyDescent="0.25">
      <c r="A60" s="118" t="s">
        <v>49</v>
      </c>
      <c r="B60" s="118"/>
      <c r="C60" s="39">
        <f t="shared" ref="C60" si="4">+C59+C58</f>
        <v>410.22266666666701</v>
      </c>
      <c r="D60" s="31"/>
      <c r="E60" s="39"/>
    </row>
    <row r="61" spans="1:5" hidden="1" x14ac:dyDescent="0.25"/>
  </sheetData>
  <mergeCells count="23">
    <mergeCell ref="A3:D3"/>
    <mergeCell ref="A60:B60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48:B48"/>
    <mergeCell ref="A45:B45"/>
    <mergeCell ref="A46:B46"/>
    <mergeCell ref="A47:B47"/>
    <mergeCell ref="A20:D20"/>
    <mergeCell ref="A17:B17"/>
    <mergeCell ref="A18:B18"/>
    <mergeCell ref="A42:E42"/>
    <mergeCell ref="A43:B43"/>
    <mergeCell ref="A44:B44"/>
  </mergeCells>
  <pageMargins left="0.75" right="0.75" top="1" bottom="1" header="0.5" footer="0.5"/>
  <pageSetup paperSize="9" orientation="portrait" horizontalDpi="4294967292" verticalDpi="4294967292"/>
  <ignoredErrors>
    <ignoredError sqref="B15 D15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8"/>
  <sheetViews>
    <sheetView tabSelected="1" workbookViewId="0">
      <selection activeCell="D32" sqref="D32"/>
    </sheetView>
  </sheetViews>
  <sheetFormatPr defaultColWidth="8.875" defaultRowHeight="15.75" x14ac:dyDescent="0.25"/>
  <cols>
    <col min="1" max="1" width="35" customWidth="1"/>
    <col min="2" max="4" width="9.875" customWidth="1"/>
    <col min="5" max="7" width="7.375" customWidth="1"/>
  </cols>
  <sheetData>
    <row r="1" spans="1:7" x14ac:dyDescent="0.25">
      <c r="A1" s="47" t="s">
        <v>53</v>
      </c>
      <c r="B1" s="48"/>
      <c r="C1" s="48"/>
      <c r="D1" s="48"/>
      <c r="E1" s="1"/>
      <c r="F1" s="1"/>
      <c r="G1" s="1"/>
    </row>
    <row r="2" spans="1:7" x14ac:dyDescent="0.25">
      <c r="A2" s="115" t="s">
        <v>78</v>
      </c>
      <c r="B2" s="112"/>
      <c r="C2" s="112"/>
      <c r="D2" s="112"/>
    </row>
    <row r="3" spans="1:7" x14ac:dyDescent="0.25">
      <c r="A3" s="85"/>
      <c r="B3" s="36">
        <v>2017</v>
      </c>
      <c r="C3" s="36">
        <v>2016</v>
      </c>
      <c r="D3" s="36">
        <v>2015</v>
      </c>
    </row>
    <row r="4" spans="1:7" x14ac:dyDescent="0.25">
      <c r="A4" s="86" t="s">
        <v>0</v>
      </c>
      <c r="B4" s="30">
        <v>35174</v>
      </c>
      <c r="C4" s="30">
        <v>36701</v>
      </c>
      <c r="D4" s="30">
        <v>38167</v>
      </c>
    </row>
    <row r="5" spans="1:7" x14ac:dyDescent="0.25">
      <c r="A5" s="87" t="s">
        <v>13</v>
      </c>
      <c r="B5" s="30">
        <v>12999</v>
      </c>
      <c r="C5" s="30">
        <v>13522</v>
      </c>
      <c r="D5" s="30">
        <v>13944</v>
      </c>
    </row>
    <row r="6" spans="1:7" x14ac:dyDescent="0.25">
      <c r="A6" s="86" t="s">
        <v>14</v>
      </c>
      <c r="B6" s="30">
        <f>+B4-B5</f>
        <v>22175</v>
      </c>
      <c r="C6" s="30">
        <f t="shared" ref="C6" si="0">+C4-C5</f>
        <v>23179</v>
      </c>
      <c r="D6" s="30">
        <f>+D4-D5</f>
        <v>24223</v>
      </c>
    </row>
    <row r="7" spans="1:7" x14ac:dyDescent="0.25">
      <c r="A7" s="87" t="s">
        <v>15</v>
      </c>
      <c r="B7" s="30">
        <v>8099</v>
      </c>
      <c r="C7" s="30">
        <v>8189</v>
      </c>
      <c r="D7" s="30">
        <v>8221</v>
      </c>
    </row>
    <row r="8" spans="1:7" x14ac:dyDescent="0.25">
      <c r="A8" s="87" t="s">
        <v>16</v>
      </c>
      <c r="B8" s="30">
        <v>8962</v>
      </c>
      <c r="C8" s="30">
        <v>8790</v>
      </c>
      <c r="D8" s="30">
        <v>8565</v>
      </c>
    </row>
    <row r="9" spans="1:7" x14ac:dyDescent="0.25">
      <c r="A9" s="86" t="s">
        <v>17</v>
      </c>
      <c r="B9" s="30">
        <f>+B6-B7-B8</f>
        <v>5114</v>
      </c>
      <c r="C9" s="30">
        <f t="shared" ref="C9" si="1">+C6-C7-C8</f>
        <v>6200</v>
      </c>
      <c r="D9" s="30">
        <f>+D6-D7-D8</f>
        <v>7437</v>
      </c>
    </row>
    <row r="10" spans="1:7" x14ac:dyDescent="0.25">
      <c r="A10" s="87" t="s">
        <v>18</v>
      </c>
      <c r="B10" s="30">
        <v>1050</v>
      </c>
      <c r="C10" s="30">
        <v>1050</v>
      </c>
      <c r="D10" s="30">
        <v>1050</v>
      </c>
    </row>
    <row r="11" spans="1:7" x14ac:dyDescent="0.25">
      <c r="A11" s="86" t="s">
        <v>19</v>
      </c>
      <c r="B11" s="30">
        <f>+B9-B10</f>
        <v>4064</v>
      </c>
      <c r="C11" s="30">
        <f t="shared" ref="C11" si="2">+C9-C10</f>
        <v>5150</v>
      </c>
      <c r="D11" s="30">
        <f>+D9-D10</f>
        <v>6387</v>
      </c>
    </row>
    <row r="12" spans="1:7" x14ac:dyDescent="0.25">
      <c r="A12" s="87" t="s">
        <v>20</v>
      </c>
      <c r="B12" s="30">
        <v>563</v>
      </c>
      <c r="C12" s="30">
        <v>587</v>
      </c>
      <c r="D12" s="30">
        <v>600</v>
      </c>
    </row>
    <row r="13" spans="1:7" x14ac:dyDescent="0.25">
      <c r="A13" s="86" t="s">
        <v>21</v>
      </c>
      <c r="B13" s="30">
        <f>+B11-B12</f>
        <v>3501</v>
      </c>
      <c r="C13" s="30">
        <f t="shared" ref="C13" si="3">+C11-C12</f>
        <v>4563</v>
      </c>
      <c r="D13" s="30">
        <f>+D11-D12</f>
        <v>5787</v>
      </c>
    </row>
    <row r="14" spans="1:7" x14ac:dyDescent="0.25">
      <c r="A14" s="87" t="s">
        <v>22</v>
      </c>
      <c r="B14" s="30">
        <f>+B13*0.22</f>
        <v>770.22</v>
      </c>
      <c r="C14" s="30">
        <f>C13*22%</f>
        <v>1003.86</v>
      </c>
      <c r="D14" s="30">
        <f>+D13*0.22</f>
        <v>1273.1400000000001</v>
      </c>
    </row>
    <row r="15" spans="1:7" x14ac:dyDescent="0.25">
      <c r="A15" s="86" t="s">
        <v>73</v>
      </c>
      <c r="B15" s="30">
        <f t="shared" ref="B15" si="4">+B13-B14</f>
        <v>2730.7799999999997</v>
      </c>
      <c r="C15" s="30">
        <f>+C13-C14</f>
        <v>3559.14</v>
      </c>
      <c r="D15" s="30">
        <f>+D13-D14</f>
        <v>4513.8599999999997</v>
      </c>
    </row>
    <row r="16" spans="1:7" hidden="1" x14ac:dyDescent="0.25">
      <c r="A16" s="116" t="s">
        <v>50</v>
      </c>
      <c r="B16" s="116"/>
      <c r="C16" s="30">
        <v>2104</v>
      </c>
      <c r="D16" s="30"/>
      <c r="E16" s="31"/>
      <c r="F16" s="30">
        <v>3173</v>
      </c>
      <c r="G16" s="31"/>
    </row>
    <row r="17" spans="1:9" hidden="1" x14ac:dyDescent="0.25">
      <c r="A17" s="114" t="s">
        <v>23</v>
      </c>
      <c r="B17" s="114"/>
      <c r="C17" s="30">
        <f>+B15-C16</f>
        <v>626.77999999999975</v>
      </c>
      <c r="D17" s="30"/>
      <c r="E17" s="31"/>
      <c r="F17" s="30">
        <f>+D15-F16</f>
        <v>1340.8599999999997</v>
      </c>
      <c r="G17" s="31"/>
    </row>
    <row r="18" spans="1:9" x14ac:dyDescent="0.25">
      <c r="A18" s="44"/>
      <c r="B18" s="41"/>
      <c r="C18" s="34"/>
      <c r="D18" s="34"/>
      <c r="I18" t="s">
        <v>84</v>
      </c>
    </row>
    <row r="19" spans="1:9" x14ac:dyDescent="0.25">
      <c r="A19" s="115" t="s">
        <v>72</v>
      </c>
      <c r="B19" s="112"/>
      <c r="C19" s="112"/>
      <c r="D19" s="112"/>
    </row>
    <row r="20" spans="1:9" x14ac:dyDescent="0.25">
      <c r="A20" s="37"/>
      <c r="B20" s="36">
        <v>2017</v>
      </c>
      <c r="C20" s="36">
        <v>2016</v>
      </c>
      <c r="D20" s="36">
        <v>2015</v>
      </c>
    </row>
    <row r="21" spans="1:9" x14ac:dyDescent="0.25">
      <c r="A21" s="38" t="s">
        <v>1</v>
      </c>
      <c r="B21" s="30">
        <v>6900</v>
      </c>
      <c r="C21" s="30">
        <v>7000</v>
      </c>
      <c r="D21" s="30">
        <v>7100</v>
      </c>
    </row>
    <row r="22" spans="1:9" x14ac:dyDescent="0.25">
      <c r="A22" s="38" t="s">
        <v>24</v>
      </c>
      <c r="B22" s="30"/>
      <c r="C22" s="30"/>
      <c r="D22" s="30"/>
    </row>
    <row r="23" spans="1:9" x14ac:dyDescent="0.25">
      <c r="A23" s="31" t="s">
        <v>25</v>
      </c>
      <c r="B23" s="30">
        <v>8981</v>
      </c>
      <c r="C23" s="30">
        <v>8671</v>
      </c>
      <c r="D23" s="30">
        <v>8488</v>
      </c>
    </row>
    <row r="24" spans="1:9" x14ac:dyDescent="0.25">
      <c r="A24" s="31" t="s">
        <v>3</v>
      </c>
      <c r="B24" s="30">
        <v>554.4</v>
      </c>
      <c r="C24" s="40">
        <v>438.1</v>
      </c>
      <c r="D24" s="30">
        <v>342</v>
      </c>
    </row>
    <row r="25" spans="1:9" x14ac:dyDescent="0.25">
      <c r="A25" s="31" t="s">
        <v>81</v>
      </c>
      <c r="B25" s="30">
        <f>SUM(B23:B24)</f>
        <v>9535.4</v>
      </c>
      <c r="C25" s="30">
        <f>SUM(C23:C24)</f>
        <v>9109.1</v>
      </c>
      <c r="D25" s="30">
        <f>SUM(D23:D24)</f>
        <v>8830</v>
      </c>
    </row>
    <row r="26" spans="1:9" x14ac:dyDescent="0.25">
      <c r="A26" s="38" t="s">
        <v>4</v>
      </c>
      <c r="B26" s="30">
        <f>+B25+B21</f>
        <v>16435.400000000001</v>
      </c>
      <c r="C26" s="30">
        <f>+C21+C25</f>
        <v>16109.1</v>
      </c>
      <c r="D26" s="30">
        <f>+D21+D25</f>
        <v>15930</v>
      </c>
    </row>
    <row r="27" spans="1:9" x14ac:dyDescent="0.25">
      <c r="A27" s="38" t="s">
        <v>5</v>
      </c>
      <c r="B27" s="30"/>
      <c r="C27" s="30"/>
      <c r="D27" s="30"/>
    </row>
    <row r="28" spans="1:9" x14ac:dyDescent="0.25">
      <c r="A28" s="31" t="s">
        <v>54</v>
      </c>
      <c r="B28" s="30">
        <v>500</v>
      </c>
      <c r="C28" s="30">
        <v>500</v>
      </c>
      <c r="D28" s="30">
        <v>500</v>
      </c>
    </row>
    <row r="29" spans="1:9" x14ac:dyDescent="0.25">
      <c r="A29" s="31" t="s">
        <v>23</v>
      </c>
      <c r="B29" s="30">
        <v>8679</v>
      </c>
      <c r="C29" s="30">
        <v>8053</v>
      </c>
      <c r="D29" s="30">
        <v>7168</v>
      </c>
    </row>
    <row r="30" spans="1:9" x14ac:dyDescent="0.25">
      <c r="A30" s="31" t="s">
        <v>82</v>
      </c>
      <c r="B30" s="30">
        <f>+B28+B29</f>
        <v>9179</v>
      </c>
      <c r="C30" s="30">
        <f>+C28+C29</f>
        <v>8553</v>
      </c>
      <c r="D30" s="30">
        <f>+D28+D29</f>
        <v>7668</v>
      </c>
      <c r="F30" s="49"/>
    </row>
    <row r="31" spans="1:9" x14ac:dyDescent="0.25">
      <c r="A31" s="38" t="s">
        <v>27</v>
      </c>
      <c r="B31" s="30"/>
      <c r="C31" s="30"/>
      <c r="D31" s="30"/>
    </row>
    <row r="32" spans="1:9" x14ac:dyDescent="0.25">
      <c r="A32" s="31" t="s">
        <v>28</v>
      </c>
      <c r="B32" s="30">
        <v>4700</v>
      </c>
      <c r="C32" s="30">
        <v>5000</v>
      </c>
      <c r="D32" s="30">
        <v>5300</v>
      </c>
    </row>
    <row r="33" spans="1:4" x14ac:dyDescent="0.25">
      <c r="A33" s="31" t="s">
        <v>29</v>
      </c>
      <c r="B33" s="30"/>
      <c r="C33" s="30"/>
      <c r="D33" s="30"/>
    </row>
    <row r="34" spans="1:4" x14ac:dyDescent="0.25">
      <c r="A34" s="31" t="s">
        <v>30</v>
      </c>
      <c r="B34" s="30">
        <v>1564</v>
      </c>
      <c r="C34" s="30">
        <v>1881</v>
      </c>
      <c r="D34" s="30">
        <v>1769</v>
      </c>
    </row>
    <row r="35" spans="1:4" x14ac:dyDescent="0.25">
      <c r="A35" s="31" t="s">
        <v>31</v>
      </c>
      <c r="B35" s="30">
        <v>584</v>
      </c>
      <c r="C35" s="30">
        <v>314</v>
      </c>
      <c r="D35" s="30">
        <v>563</v>
      </c>
    </row>
    <row r="36" spans="1:4" x14ac:dyDescent="0.25">
      <c r="A36" s="31" t="s">
        <v>32</v>
      </c>
      <c r="B36" s="30">
        <v>408</v>
      </c>
      <c r="C36" s="30">
        <v>361</v>
      </c>
      <c r="D36" s="30">
        <v>630</v>
      </c>
    </row>
    <row r="37" spans="1:4" x14ac:dyDescent="0.25">
      <c r="A37" s="31" t="s">
        <v>83</v>
      </c>
      <c r="B37" s="30">
        <f>SUM(B34:B36)</f>
        <v>2556</v>
      </c>
      <c r="C37" s="30">
        <f>SUM(C34:C36)</f>
        <v>2556</v>
      </c>
      <c r="D37" s="30">
        <f>SUM(D34:D36)</f>
        <v>2962</v>
      </c>
    </row>
    <row r="38" spans="1:4" x14ac:dyDescent="0.25">
      <c r="A38" s="31" t="s">
        <v>33</v>
      </c>
      <c r="B38" s="30">
        <f>+B37+B32</f>
        <v>7256</v>
      </c>
      <c r="C38" s="30">
        <f>+C37+C32</f>
        <v>7556</v>
      </c>
      <c r="D38" s="30">
        <f>+D37+D32</f>
        <v>8262</v>
      </c>
    </row>
    <row r="39" spans="1:4" x14ac:dyDescent="0.25">
      <c r="A39" s="38" t="s">
        <v>6</v>
      </c>
      <c r="B39" s="30">
        <f>+B30+B38</f>
        <v>16435</v>
      </c>
      <c r="C39" s="30">
        <f>+C30+C38</f>
        <v>16109</v>
      </c>
      <c r="D39" s="30">
        <f>+D30+D38</f>
        <v>15930</v>
      </c>
    </row>
    <row r="40" spans="1:4" x14ac:dyDescent="0.25">
      <c r="A40" s="42"/>
      <c r="B40" s="34"/>
      <c r="C40" s="34"/>
    </row>
    <row r="41" spans="1:4" x14ac:dyDescent="0.25">
      <c r="A41" s="115" t="s">
        <v>79</v>
      </c>
      <c r="B41" s="112"/>
      <c r="C41" s="119"/>
    </row>
    <row r="42" spans="1:4" x14ac:dyDescent="0.25">
      <c r="A42" s="117"/>
      <c r="B42" s="117"/>
      <c r="C42" s="36">
        <v>2017</v>
      </c>
    </row>
    <row r="43" spans="1:4" x14ac:dyDescent="0.25">
      <c r="A43" s="114" t="s">
        <v>17</v>
      </c>
      <c r="B43" s="114"/>
      <c r="C43" s="30">
        <f>+B9</f>
        <v>5114</v>
      </c>
    </row>
    <row r="44" spans="1:4" x14ac:dyDescent="0.25">
      <c r="A44" s="114" t="s">
        <v>36</v>
      </c>
      <c r="B44" s="114"/>
      <c r="C44" s="30">
        <f>+C23-B23</f>
        <v>-310</v>
      </c>
    </row>
    <row r="45" spans="1:4" x14ac:dyDescent="0.25">
      <c r="A45" s="114" t="s">
        <v>37</v>
      </c>
      <c r="B45" s="114"/>
      <c r="C45" s="30">
        <f>+B34-C34</f>
        <v>-317</v>
      </c>
    </row>
    <row r="46" spans="1:4" x14ac:dyDescent="0.25">
      <c r="A46" s="114" t="s">
        <v>38</v>
      </c>
      <c r="B46" s="114"/>
      <c r="C46" s="30">
        <f>+B36-C36</f>
        <v>47</v>
      </c>
    </row>
    <row r="47" spans="1:4" x14ac:dyDescent="0.25">
      <c r="A47" s="114" t="s">
        <v>39</v>
      </c>
      <c r="B47" s="114"/>
      <c r="C47" s="30">
        <f>-+B12</f>
        <v>-563</v>
      </c>
    </row>
    <row r="48" spans="1:4" x14ac:dyDescent="0.25">
      <c r="A48" s="114" t="s">
        <v>40</v>
      </c>
      <c r="B48" s="114"/>
      <c r="C48" s="40">
        <f>-B14</f>
        <v>-770.22</v>
      </c>
    </row>
    <row r="49" spans="1:3" x14ac:dyDescent="0.25">
      <c r="A49" s="118" t="s">
        <v>41</v>
      </c>
      <c r="B49" s="118"/>
      <c r="C49" s="39">
        <f>SUM(C43:C48)</f>
        <v>3200.7799999999997</v>
      </c>
    </row>
    <row r="50" spans="1:3" x14ac:dyDescent="0.25">
      <c r="A50" s="114" t="s">
        <v>1</v>
      </c>
      <c r="B50" s="114"/>
      <c r="C50" s="30">
        <f>-B21-B10+C21</f>
        <v>-950</v>
      </c>
    </row>
    <row r="51" spans="1:3" x14ac:dyDescent="0.25">
      <c r="A51" s="118" t="s">
        <v>42</v>
      </c>
      <c r="B51" s="118"/>
      <c r="C51" s="39">
        <f t="shared" ref="C51" si="5">SUM(C50)</f>
        <v>-950</v>
      </c>
    </row>
    <row r="52" spans="1:3" x14ac:dyDescent="0.25">
      <c r="A52" s="114" t="s">
        <v>43</v>
      </c>
      <c r="B52" s="114"/>
      <c r="C52" s="30">
        <f>-C32+B32</f>
        <v>-300</v>
      </c>
    </row>
    <row r="53" spans="1:3" x14ac:dyDescent="0.25">
      <c r="A53" s="114" t="s">
        <v>44</v>
      </c>
      <c r="B53" s="114"/>
      <c r="C53" s="30">
        <f>-C35+B35</f>
        <v>270</v>
      </c>
    </row>
    <row r="54" spans="1:3" x14ac:dyDescent="0.25">
      <c r="A54" s="114" t="s">
        <v>45</v>
      </c>
      <c r="B54" s="114"/>
      <c r="C54" s="30">
        <f>-C16</f>
        <v>-2104</v>
      </c>
    </row>
    <row r="55" spans="1:3" x14ac:dyDescent="0.25">
      <c r="A55" s="118" t="s">
        <v>46</v>
      </c>
      <c r="B55" s="118"/>
      <c r="C55" s="39">
        <f>SUM(C52:C54)</f>
        <v>-2134</v>
      </c>
    </row>
    <row r="56" spans="1:3" x14ac:dyDescent="0.25">
      <c r="A56" s="118" t="s">
        <v>47</v>
      </c>
      <c r="B56" s="118"/>
      <c r="C56" s="39">
        <f>+C49+C51+C55</f>
        <v>116.77999999999975</v>
      </c>
    </row>
    <row r="57" spans="1:3" x14ac:dyDescent="0.25">
      <c r="A57" s="114" t="s">
        <v>48</v>
      </c>
      <c r="B57" s="114"/>
      <c r="C57" s="30">
        <f>+C24</f>
        <v>438.1</v>
      </c>
    </row>
    <row r="58" spans="1:3" x14ac:dyDescent="0.25">
      <c r="A58" s="118" t="s">
        <v>49</v>
      </c>
      <c r="B58" s="118"/>
      <c r="C58" s="39">
        <v>555</v>
      </c>
    </row>
  </sheetData>
  <mergeCells count="22">
    <mergeCell ref="A54:B54"/>
    <mergeCell ref="A55:B55"/>
    <mergeCell ref="A56:B56"/>
    <mergeCell ref="A57:B57"/>
    <mergeCell ref="A58:B58"/>
    <mergeCell ref="A53:B53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2:D2"/>
    <mergeCell ref="A19:D19"/>
    <mergeCell ref="A41:C41"/>
    <mergeCell ref="A16:B16"/>
    <mergeCell ref="A17:B17"/>
  </mergeCells>
  <pageMargins left="0.75" right="0.75" top="1" bottom="1" header="0.5" footer="0.5"/>
  <pageSetup paperSize="9" orientation="portrait" horizontalDpi="4294967292" verticalDpi="4294967292"/>
  <ignoredErrors>
    <ignoredError sqref="C14:D14 B14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13.1</vt:lpstr>
      <vt:lpstr>13.2</vt:lpstr>
      <vt:lpstr>13.3</vt:lpstr>
      <vt:lpstr>13.4</vt:lpstr>
      <vt:lpstr>13.5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Sejr</dc:creator>
  <cp:lastModifiedBy>Claus Mønsted</cp:lastModifiedBy>
  <cp:lastPrinted>2010-02-17T14:09:43Z</cp:lastPrinted>
  <dcterms:created xsi:type="dcterms:W3CDTF">2010-02-16T12:54:08Z</dcterms:created>
  <dcterms:modified xsi:type="dcterms:W3CDTF">2017-11-03T17:59:36Z</dcterms:modified>
</cp:coreProperties>
</file>