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4880" windowHeight="8415"/>
  </bookViews>
  <sheets>
    <sheet name="20.4" sheetId="1" r:id="rId1"/>
  </sheets>
  <calcPr calcId="145621"/>
</workbook>
</file>

<file path=xl/calcChain.xml><?xml version="1.0" encoding="utf-8"?>
<calcChain xmlns="http://schemas.openxmlformats.org/spreadsheetml/2006/main">
  <c r="E19" i="1" l="1"/>
  <c r="E18" i="1"/>
  <c r="E21" i="1" s="1"/>
  <c r="E22" i="1" s="1"/>
  <c r="E32" i="1"/>
  <c r="E30" i="1"/>
  <c r="E33" i="1" s="1"/>
  <c r="E34" i="1" s="1"/>
  <c r="E11" i="1" s="1"/>
  <c r="E5" i="1"/>
  <c r="D33" i="1"/>
  <c r="D34" i="1" s="1"/>
  <c r="D11" i="1" s="1"/>
  <c r="D22" i="1"/>
  <c r="D21" i="1"/>
  <c r="C32" i="1"/>
  <c r="C30" i="1"/>
  <c r="C33" i="1" s="1"/>
  <c r="C34" i="1" s="1"/>
  <c r="C21" i="1"/>
  <c r="C22" i="1" s="1"/>
  <c r="C19" i="1"/>
  <c r="C9" i="1"/>
  <c r="D9" i="1" s="1"/>
  <c r="E9" i="1" s="1"/>
  <c r="C8" i="1"/>
  <c r="D8" i="1" s="1"/>
  <c r="E8" i="1" s="1"/>
  <c r="C6" i="1"/>
  <c r="D6" i="1" s="1"/>
  <c r="D7" i="1" s="1"/>
  <c r="D10" i="1" s="1"/>
  <c r="C5" i="1"/>
  <c r="B33" i="1"/>
  <c r="B34" i="1" s="1"/>
  <c r="B26" i="1"/>
  <c r="B21" i="1"/>
  <c r="B22" i="1" s="1"/>
  <c r="B7" i="1"/>
  <c r="B10" i="1" s="1"/>
  <c r="B12" i="1" l="1"/>
  <c r="B13" i="1" s="1"/>
  <c r="B14" i="1" s="1"/>
  <c r="C25" i="1" s="1"/>
  <c r="C11" i="1"/>
  <c r="C7" i="1"/>
  <c r="C10" i="1" s="1"/>
  <c r="E7" i="1"/>
  <c r="E10" i="1" s="1"/>
  <c r="D12" i="1"/>
  <c r="E12" i="1"/>
  <c r="E13" i="1" s="1"/>
  <c r="E14" i="1" s="1"/>
  <c r="B35" i="1"/>
  <c r="C26" i="1" l="1"/>
  <c r="C35" i="1" s="1"/>
  <c r="C12" i="1"/>
  <c r="D13" i="1"/>
  <c r="D14" i="1" s="1"/>
  <c r="C13" i="1" l="1"/>
  <c r="C14" i="1" s="1"/>
  <c r="D25" i="1" s="1"/>
  <c r="D26" i="1" l="1"/>
  <c r="E25" i="1"/>
  <c r="E26" i="1" s="1"/>
  <c r="E35" i="1" l="1"/>
  <c r="D35" i="1"/>
</calcChain>
</file>

<file path=xl/sharedStrings.xml><?xml version="1.0" encoding="utf-8"?>
<sst xmlns="http://schemas.openxmlformats.org/spreadsheetml/2006/main" count="35" uniqueCount="33">
  <si>
    <t>Resultatopgørelser og -budget i 1.000 kr.</t>
  </si>
  <si>
    <t>Budget</t>
  </si>
  <si>
    <t>Nettoomsætning</t>
  </si>
  <si>
    <t>- Produktionsomkostninger</t>
  </si>
  <si>
    <t>Bruttoresultat</t>
  </si>
  <si>
    <t>- Distributionsomkostninger</t>
  </si>
  <si>
    <t>- Administrationsomkostninger</t>
  </si>
  <si>
    <t>- Finansielle omkostninger</t>
  </si>
  <si>
    <t>Resultat før skat</t>
  </si>
  <si>
    <t>- Skat af årets resultat</t>
  </si>
  <si>
    <t>Resultat</t>
  </si>
  <si>
    <t>Anlægsaktiver</t>
  </si>
  <si>
    <t>Omsætningsaktiver</t>
  </si>
  <si>
    <t>Varelager</t>
  </si>
  <si>
    <t>Likvide beholdninger</t>
  </si>
  <si>
    <t>I alt</t>
  </si>
  <si>
    <t>Aktiver i alt</t>
  </si>
  <si>
    <t>Egenkapital</t>
  </si>
  <si>
    <t>Reserver</t>
  </si>
  <si>
    <t>Gældsforpligtelser</t>
  </si>
  <si>
    <t>Langfristet gæld</t>
  </si>
  <si>
    <t>Kortfristet gæld:</t>
  </si>
  <si>
    <t>Kassekredit</t>
  </si>
  <si>
    <t>Anden kortfristet gæld</t>
  </si>
  <si>
    <t>Gældsforpligtelser i alt</t>
  </si>
  <si>
    <t>Passiver i alt</t>
  </si>
  <si>
    <t>Regnskaber</t>
  </si>
  <si>
    <t>Anpartskapital</t>
  </si>
  <si>
    <t>Opgave 20.4</t>
  </si>
  <si>
    <t>Gennemsnitlige balancer i 1.000 kr.</t>
  </si>
  <si>
    <t>Tilgodehavender fra salg (varedebitorer)</t>
  </si>
  <si>
    <t>Resultat af primær drift (resultat før finansielle omkostninger)</t>
  </si>
  <si>
    <t>Gæld til leverandører (varekreditorer)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</si>
</sst>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3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defaultRowHeight="15.75" x14ac:dyDescent="0.25"/>
  <cols>
    <col min="1" max="1" width="46" customWidth="1"/>
  </cols>
  <sheetData>
    <row r="1" spans="1:5" x14ac:dyDescent="0.25">
      <c r="A1" s="7" t="s">
        <v>28</v>
      </c>
    </row>
    <row r="3" spans="1:5" ht="15.75" customHeight="1" x14ac:dyDescent="0.25">
      <c r="A3" s="12" t="s">
        <v>0</v>
      </c>
      <c r="B3" s="14" t="s">
        <v>26</v>
      </c>
      <c r="C3" s="14"/>
      <c r="D3" s="14"/>
      <c r="E3" s="8" t="s">
        <v>1</v>
      </c>
    </row>
    <row r="4" spans="1:5" x14ac:dyDescent="0.25">
      <c r="A4" s="13"/>
      <c r="B4" s="8">
        <v>2008</v>
      </c>
      <c r="C4" s="9">
        <v>2009</v>
      </c>
      <c r="D4" s="8">
        <v>2010</v>
      </c>
      <c r="E4" s="8">
        <v>2011</v>
      </c>
    </row>
    <row r="5" spans="1:5" x14ac:dyDescent="0.25">
      <c r="A5" s="4" t="s">
        <v>2</v>
      </c>
      <c r="B5" s="2">
        <v>9300</v>
      </c>
      <c r="C5" s="2">
        <f>+B5*0.9</f>
        <v>8370</v>
      </c>
      <c r="D5" s="2">
        <v>8337</v>
      </c>
      <c r="E5" s="2">
        <f>+D5*1.2</f>
        <v>10004.4</v>
      </c>
    </row>
    <row r="6" spans="1:5" x14ac:dyDescent="0.25">
      <c r="A6" s="5" t="s">
        <v>3</v>
      </c>
      <c r="B6" s="2">
        <v>4966</v>
      </c>
      <c r="C6" s="2">
        <f>+B6*0.95</f>
        <v>4717.7</v>
      </c>
      <c r="D6" s="6">
        <f>+C6*0.98</f>
        <v>4623.3459999999995</v>
      </c>
      <c r="E6" s="2">
        <v>5286</v>
      </c>
    </row>
    <row r="7" spans="1:5" x14ac:dyDescent="0.25">
      <c r="A7" s="4" t="s">
        <v>4</v>
      </c>
      <c r="B7" s="2">
        <f>+B5-B6</f>
        <v>4334</v>
      </c>
      <c r="C7" s="2">
        <f>+C5-C6</f>
        <v>3652.3</v>
      </c>
      <c r="D7" s="2">
        <f>+D5-D6</f>
        <v>3713.6540000000005</v>
      </c>
      <c r="E7" s="2">
        <f>+E5-E6</f>
        <v>4718.3999999999996</v>
      </c>
    </row>
    <row r="8" spans="1:5" x14ac:dyDescent="0.25">
      <c r="A8" s="5" t="s">
        <v>5</v>
      </c>
      <c r="B8" s="2">
        <v>1242</v>
      </c>
      <c r="C8" s="2">
        <f>+B8*1.02</f>
        <v>1266.8399999999999</v>
      </c>
      <c r="D8" s="2">
        <f>+C8*0.98</f>
        <v>1241.5031999999999</v>
      </c>
      <c r="E8" s="2">
        <f>+D8*1.05</f>
        <v>1303.57836</v>
      </c>
    </row>
    <row r="9" spans="1:5" x14ac:dyDescent="0.25">
      <c r="A9" s="5" t="s">
        <v>6</v>
      </c>
      <c r="B9" s="2">
        <v>2069</v>
      </c>
      <c r="C9" s="2">
        <f>+B9*1.03</f>
        <v>2131.0700000000002</v>
      </c>
      <c r="D9" s="2">
        <f>+C9*0.95</f>
        <v>2024.5165</v>
      </c>
      <c r="E9" s="2">
        <f>+D9*1.15</f>
        <v>2328.1939749999997</v>
      </c>
    </row>
    <row r="10" spans="1:5" x14ac:dyDescent="0.25">
      <c r="A10" s="4" t="s">
        <v>31</v>
      </c>
      <c r="B10" s="2">
        <f>+B7-B8-B9</f>
        <v>1023</v>
      </c>
      <c r="C10" s="2">
        <f>+C7-C8-C9</f>
        <v>254.38999999999987</v>
      </c>
      <c r="D10" s="2">
        <f>+D7-D8-D9</f>
        <v>447.63430000000039</v>
      </c>
      <c r="E10" s="2">
        <f>+E7-E8-E9</f>
        <v>1086.627665</v>
      </c>
    </row>
    <row r="11" spans="1:5" x14ac:dyDescent="0.25">
      <c r="A11" s="5" t="s">
        <v>7</v>
      </c>
      <c r="B11" s="2">
        <v>323</v>
      </c>
      <c r="C11" s="2">
        <f>+C34*0.05</f>
        <v>203.75</v>
      </c>
      <c r="D11" s="2">
        <f>+D34*0.04</f>
        <v>161.47999999999999</v>
      </c>
      <c r="E11" s="2">
        <f>+E34*0.06</f>
        <v>360.12</v>
      </c>
    </row>
    <row r="12" spans="1:5" x14ac:dyDescent="0.25">
      <c r="A12" s="4" t="s">
        <v>8</v>
      </c>
      <c r="B12" s="2">
        <f>+B10-B11</f>
        <v>700</v>
      </c>
      <c r="C12" s="2">
        <f>+C10-C11</f>
        <v>50.639999999999873</v>
      </c>
      <c r="D12" s="2">
        <f>+D10-D11</f>
        <v>286.15430000000038</v>
      </c>
      <c r="E12" s="2">
        <f>+E10-E11</f>
        <v>726.50766499999997</v>
      </c>
    </row>
    <row r="13" spans="1:5" x14ac:dyDescent="0.25">
      <c r="A13" s="5" t="s">
        <v>9</v>
      </c>
      <c r="B13" s="2">
        <f>+B12*0.25</f>
        <v>175</v>
      </c>
      <c r="C13" s="2">
        <f>+C12*0.25</f>
        <v>12.659999999999968</v>
      </c>
      <c r="D13" s="2">
        <f>+D12*0.25</f>
        <v>71.538575000000094</v>
      </c>
      <c r="E13" s="2">
        <f>+E12*0.25</f>
        <v>181.62691624999999</v>
      </c>
    </row>
    <row r="14" spans="1:5" x14ac:dyDescent="0.25">
      <c r="A14" s="4" t="s">
        <v>10</v>
      </c>
      <c r="B14" s="2">
        <f>+B12-B13</f>
        <v>525</v>
      </c>
      <c r="C14" s="2">
        <f>+C12-C13</f>
        <v>37.979999999999905</v>
      </c>
      <c r="D14" s="2">
        <f>+D12-D13</f>
        <v>214.61572500000028</v>
      </c>
      <c r="E14" s="2">
        <f>+E12-E13</f>
        <v>544.88074874999995</v>
      </c>
    </row>
    <row r="15" spans="1:5" x14ac:dyDescent="0.25">
      <c r="A15" s="10" t="s">
        <v>29</v>
      </c>
      <c r="B15" s="8">
        <v>2008</v>
      </c>
      <c r="C15" s="9">
        <v>2009</v>
      </c>
      <c r="D15" s="11">
        <v>2010</v>
      </c>
      <c r="E15" s="11">
        <v>2011</v>
      </c>
    </row>
    <row r="16" spans="1:5" x14ac:dyDescent="0.25">
      <c r="A16" s="3" t="s">
        <v>11</v>
      </c>
      <c r="B16" s="2">
        <v>4260</v>
      </c>
      <c r="C16" s="2">
        <v>3940</v>
      </c>
      <c r="D16" s="2">
        <v>3800</v>
      </c>
      <c r="E16" s="2">
        <v>5800</v>
      </c>
    </row>
    <row r="17" spans="1:5" x14ac:dyDescent="0.25">
      <c r="A17" s="3" t="s">
        <v>12</v>
      </c>
      <c r="B17" s="2"/>
      <c r="C17" s="2"/>
      <c r="D17" s="2"/>
      <c r="E17" s="2"/>
    </row>
    <row r="18" spans="1:5" x14ac:dyDescent="0.25">
      <c r="A18" s="1" t="s">
        <v>13</v>
      </c>
      <c r="B18" s="2">
        <v>920</v>
      </c>
      <c r="C18" s="2">
        <v>880</v>
      </c>
      <c r="D18" s="2">
        <v>900</v>
      </c>
      <c r="E18" s="2">
        <f>+D18*1.2</f>
        <v>1080</v>
      </c>
    </row>
    <row r="19" spans="1:5" x14ac:dyDescent="0.25">
      <c r="A19" s="1" t="s">
        <v>30</v>
      </c>
      <c r="B19" s="2">
        <v>775</v>
      </c>
      <c r="C19" s="2">
        <f>+B19*0.9</f>
        <v>697.5</v>
      </c>
      <c r="D19" s="2">
        <v>720</v>
      </c>
      <c r="E19" s="2">
        <f>+D19*1.15</f>
        <v>827.99999999999989</v>
      </c>
    </row>
    <row r="20" spans="1:5" x14ac:dyDescent="0.25">
      <c r="A20" s="1" t="s">
        <v>14</v>
      </c>
      <c r="B20" s="2">
        <v>45</v>
      </c>
      <c r="C20" s="2">
        <v>32</v>
      </c>
      <c r="D20" s="2">
        <v>30</v>
      </c>
      <c r="E20" s="2">
        <v>22</v>
      </c>
    </row>
    <row r="21" spans="1:5" x14ac:dyDescent="0.25">
      <c r="A21" s="1" t="s">
        <v>15</v>
      </c>
      <c r="B21" s="2">
        <f>SUM(B18:B20)</f>
        <v>1740</v>
      </c>
      <c r="C21" s="2">
        <f>SUM(C18:C20)</f>
        <v>1609.5</v>
      </c>
      <c r="D21" s="2">
        <f>SUM(D18:D20)</f>
        <v>1650</v>
      </c>
      <c r="E21" s="2">
        <f>SUM(E18:E20)</f>
        <v>1930</v>
      </c>
    </row>
    <row r="22" spans="1:5" x14ac:dyDescent="0.25">
      <c r="A22" s="3" t="s">
        <v>16</v>
      </c>
      <c r="B22" s="2">
        <f>+B16+B21</f>
        <v>6000</v>
      </c>
      <c r="C22" s="2">
        <f>+C16+C21</f>
        <v>5549.5</v>
      </c>
      <c r="D22" s="2">
        <f>+D16+D21</f>
        <v>5450</v>
      </c>
      <c r="E22" s="2">
        <f>+E16+E21</f>
        <v>7730</v>
      </c>
    </row>
    <row r="23" spans="1:5" x14ac:dyDescent="0.25">
      <c r="A23" s="3" t="s">
        <v>17</v>
      </c>
      <c r="B23" s="2"/>
      <c r="C23" s="2"/>
      <c r="D23" s="2"/>
      <c r="E23" s="2"/>
    </row>
    <row r="24" spans="1:5" x14ac:dyDescent="0.25">
      <c r="A24" s="1" t="s">
        <v>27</v>
      </c>
      <c r="B24" s="2">
        <v>200</v>
      </c>
      <c r="C24" s="2">
        <v>200</v>
      </c>
      <c r="D24" s="2">
        <v>200</v>
      </c>
      <c r="E24" s="2">
        <v>300</v>
      </c>
    </row>
    <row r="25" spans="1:5" x14ac:dyDescent="0.25">
      <c r="A25" s="1" t="s">
        <v>18</v>
      </c>
      <c r="B25" s="2">
        <v>1050</v>
      </c>
      <c r="C25" s="2">
        <f>+B25+B14-300</f>
        <v>1275</v>
      </c>
      <c r="D25" s="2">
        <f>+C25+C14-100</f>
        <v>1212.98</v>
      </c>
      <c r="E25" s="2">
        <f>+D25+D14-150</f>
        <v>1277.5957250000004</v>
      </c>
    </row>
    <row r="26" spans="1:5" x14ac:dyDescent="0.25">
      <c r="A26" s="1" t="s">
        <v>15</v>
      </c>
      <c r="B26" s="2">
        <f>SUM(B24:B25)</f>
        <v>1250</v>
      </c>
      <c r="C26" s="2">
        <f>SUM(C24:C25)</f>
        <v>1475</v>
      </c>
      <c r="D26" s="2">
        <f>SUM(D24:D25)</f>
        <v>1412.98</v>
      </c>
      <c r="E26" s="2">
        <f>SUM(E24:E25)</f>
        <v>1577.5957250000004</v>
      </c>
    </row>
    <row r="27" spans="1:5" x14ac:dyDescent="0.25">
      <c r="A27" s="3" t="s">
        <v>19</v>
      </c>
      <c r="B27" s="2"/>
      <c r="C27" s="2"/>
      <c r="D27" s="2"/>
      <c r="E27" s="2"/>
    </row>
    <row r="28" spans="1:5" x14ac:dyDescent="0.25">
      <c r="A28" s="1" t="s">
        <v>20</v>
      </c>
      <c r="B28" s="2">
        <v>2300</v>
      </c>
      <c r="C28" s="2">
        <v>2000</v>
      </c>
      <c r="D28" s="2">
        <v>1700</v>
      </c>
      <c r="E28" s="2">
        <v>3700</v>
      </c>
    </row>
    <row r="29" spans="1:5" x14ac:dyDescent="0.25">
      <c r="A29" s="1" t="s">
        <v>21</v>
      </c>
      <c r="B29" s="2"/>
      <c r="C29" s="2"/>
      <c r="D29" s="2"/>
      <c r="E29" s="2"/>
    </row>
    <row r="30" spans="1:5" x14ac:dyDescent="0.25">
      <c r="A30" s="1" t="s">
        <v>32</v>
      </c>
      <c r="B30" s="2">
        <v>1450</v>
      </c>
      <c r="C30" s="2">
        <f>1450*0.95</f>
        <v>1377.5</v>
      </c>
      <c r="D30" s="2">
        <v>1420</v>
      </c>
      <c r="E30" s="2">
        <f>+D30*1.1</f>
        <v>1562.0000000000002</v>
      </c>
    </row>
    <row r="31" spans="1:5" x14ac:dyDescent="0.25">
      <c r="A31" s="1" t="s">
        <v>22</v>
      </c>
      <c r="B31" s="2">
        <v>625</v>
      </c>
      <c r="C31" s="2">
        <v>315</v>
      </c>
      <c r="D31" s="2">
        <v>527</v>
      </c>
      <c r="E31" s="2">
        <v>311</v>
      </c>
    </row>
    <row r="32" spans="1:5" x14ac:dyDescent="0.25">
      <c r="A32" s="1" t="s">
        <v>23</v>
      </c>
      <c r="B32" s="2">
        <v>375</v>
      </c>
      <c r="C32" s="2">
        <f>375*1.02</f>
        <v>382.5</v>
      </c>
      <c r="D32" s="2">
        <v>390</v>
      </c>
      <c r="E32" s="2">
        <f>+D32*1.1</f>
        <v>429.00000000000006</v>
      </c>
    </row>
    <row r="33" spans="1:5" x14ac:dyDescent="0.25">
      <c r="A33" s="1" t="s">
        <v>15</v>
      </c>
      <c r="B33" s="2">
        <f>SUM(B30:B32)</f>
        <v>2450</v>
      </c>
      <c r="C33" s="2">
        <f>SUM(C30:C32)</f>
        <v>2075</v>
      </c>
      <c r="D33" s="2">
        <f>SUM(D30:D32)</f>
        <v>2337</v>
      </c>
      <c r="E33" s="2">
        <f>SUM(E30:E32)</f>
        <v>2302.0000000000005</v>
      </c>
    </row>
    <row r="34" spans="1:5" x14ac:dyDescent="0.25">
      <c r="A34" s="1" t="s">
        <v>24</v>
      </c>
      <c r="B34" s="2">
        <f>+B28+B33</f>
        <v>4750</v>
      </c>
      <c r="C34" s="2">
        <f>+C28+C33</f>
        <v>4075</v>
      </c>
      <c r="D34" s="2">
        <f>+D28+D33</f>
        <v>4037</v>
      </c>
      <c r="E34" s="2">
        <f>+E28+E33</f>
        <v>6002</v>
      </c>
    </row>
    <row r="35" spans="1:5" x14ac:dyDescent="0.25">
      <c r="A35" s="3" t="s">
        <v>25</v>
      </c>
      <c r="B35" s="2">
        <f>+B26+B34</f>
        <v>6000</v>
      </c>
      <c r="C35" s="2">
        <f>+C26+C34</f>
        <v>5550</v>
      </c>
      <c r="D35" s="2">
        <f>+D26+D34</f>
        <v>5449.98</v>
      </c>
      <c r="E35" s="2">
        <f>+E26+E34</f>
        <v>7579.5957250000001</v>
      </c>
    </row>
  </sheetData>
  <mergeCells count="2">
    <mergeCell ref="A3:A4"/>
    <mergeCell ref="B3:D3"/>
  </mergeCells>
  <pageMargins left="0.59055118110236215" right="0.59055118110236215" top="0.59055118110236215" bottom="0.5905511811023621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cp:lastPrinted>2010-02-23T13:23:45Z</cp:lastPrinted>
  <dcterms:created xsi:type="dcterms:W3CDTF">2010-02-23T12:13:47Z</dcterms:created>
  <dcterms:modified xsi:type="dcterms:W3CDTF">2016-11-07T12:06:21Z</dcterms:modified>
</cp:coreProperties>
</file>